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livereadingac-my.sharepoint.com/personal/io927423_reading_ac_uk/Documents/Publications/Anneal/"/>
    </mc:Choice>
  </mc:AlternateContent>
  <xr:revisionPtr revIDLastSave="8" documentId="8_{6E551C96-C5AA-483B-A865-F873B1B1F019}" xr6:coauthVersionLast="47" xr6:coauthVersionMax="47" xr10:uidLastSave="{2198070D-F4D7-437E-A2C6-DC826CEEF415}"/>
  <bookViews>
    <workbookView xWindow="-110" yWindow="-110" windowWidth="22780" windowHeight="14660" xr2:uid="{47A11697-EFD5-4F99-A243-A3CE6982C3EA}"/>
  </bookViews>
  <sheets>
    <sheet name="Index" sheetId="6" r:id="rId1"/>
    <sheet name="Raw Data" sheetId="1" r:id="rId2"/>
    <sheet name="Overlap" sheetId="3" r:id="rId3"/>
    <sheet name="Correlations" sheetId="4" r:id="rId4"/>
    <sheet name="Group membership"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5" l="1"/>
  <c r="M28" i="5"/>
  <c r="M31" i="5"/>
  <c r="J62" i="5" s="1"/>
  <c r="M34" i="5"/>
  <c r="B65" i="5" s="1"/>
  <c r="M33" i="5"/>
  <c r="D64" i="5" s="1"/>
  <c r="M32" i="5"/>
  <c r="F63" i="5" s="1"/>
  <c r="M30" i="5"/>
  <c r="I61" i="5" s="1"/>
  <c r="M29" i="5"/>
  <c r="B60" i="5" s="1"/>
  <c r="V63" i="1"/>
  <c r="V62" i="1"/>
  <c r="V61" i="1"/>
  <c r="V73" i="1"/>
  <c r="V72" i="1"/>
  <c r="V71" i="1"/>
  <c r="M7" i="5"/>
  <c r="B38" i="5" s="1"/>
  <c r="M8" i="5"/>
  <c r="B39" i="5" s="1"/>
  <c r="M9" i="5"/>
  <c r="H40" i="5" s="1"/>
  <c r="M10" i="5"/>
  <c r="G41" i="5" s="1"/>
  <c r="M11" i="5"/>
  <c r="M12" i="5"/>
  <c r="D43" i="5" s="1"/>
  <c r="M13" i="5"/>
  <c r="B44" i="5" s="1"/>
  <c r="M14" i="5"/>
  <c r="M15" i="5"/>
  <c r="F46" i="5" s="1"/>
  <c r="M16" i="5"/>
  <c r="F47" i="5" s="1"/>
  <c r="M17" i="5"/>
  <c r="D48" i="5" s="1"/>
  <c r="M18" i="5"/>
  <c r="B49" i="5" s="1"/>
  <c r="M19" i="5"/>
  <c r="K50" i="5" s="1"/>
  <c r="M20" i="5"/>
  <c r="C51" i="5" s="1"/>
  <c r="M21" i="5"/>
  <c r="C52" i="5" s="1"/>
  <c r="M22" i="5"/>
  <c r="F53" i="5" s="1"/>
  <c r="M23" i="5"/>
  <c r="M24" i="5"/>
  <c r="G55" i="5" s="1"/>
  <c r="M25" i="5"/>
  <c r="E56" i="5" s="1"/>
  <c r="M26" i="5"/>
  <c r="C57" i="5" s="1"/>
  <c r="M27" i="5"/>
  <c r="F58" i="5" s="1"/>
  <c r="F59" i="5"/>
  <c r="M6" i="5"/>
  <c r="D37" i="5" s="1"/>
  <c r="V20" i="1"/>
  <c r="V19" i="1"/>
  <c r="V18" i="1"/>
  <c r="V9" i="1"/>
  <c r="V8" i="1"/>
  <c r="V11" i="1"/>
  <c r="V10" i="1"/>
  <c r="V28" i="1"/>
  <c r="V27" i="1"/>
  <c r="V26" i="1"/>
  <c r="V25" i="1"/>
  <c r="V38" i="1"/>
  <c r="V37" i="1"/>
  <c r="V36" i="1"/>
  <c r="V35" i="1"/>
  <c r="V56" i="1"/>
  <c r="V55" i="1"/>
  <c r="V54" i="1"/>
  <c r="V53" i="1"/>
  <c r="V46" i="1"/>
  <c r="V45" i="1"/>
  <c r="V44" i="1"/>
  <c r="J60" i="5" l="1"/>
  <c r="J63" i="5"/>
  <c r="B63" i="5"/>
  <c r="C62" i="5"/>
  <c r="K61" i="5"/>
  <c r="E61" i="5"/>
  <c r="E64" i="5"/>
  <c r="K64" i="5"/>
  <c r="D61" i="5"/>
  <c r="J64" i="5"/>
  <c r="I63" i="5"/>
  <c r="C61" i="5"/>
  <c r="F64" i="5"/>
  <c r="C64" i="5"/>
  <c r="B64" i="5"/>
  <c r="H64" i="5"/>
  <c r="G64" i="5"/>
  <c r="E63" i="5"/>
  <c r="I60" i="5"/>
  <c r="E65" i="5"/>
  <c r="K62" i="5"/>
  <c r="B62" i="5"/>
  <c r="D65" i="5"/>
  <c r="I62" i="5"/>
  <c r="K65" i="5"/>
  <c r="C65" i="5"/>
  <c r="I65" i="5"/>
  <c r="F62" i="5"/>
  <c r="H61" i="5"/>
  <c r="H65" i="5"/>
  <c r="D63" i="5"/>
  <c r="E62" i="5"/>
  <c r="G61" i="5"/>
  <c r="G65" i="5"/>
  <c r="I64" i="5"/>
  <c r="K63" i="5"/>
  <c r="C63" i="5"/>
  <c r="D62" i="5"/>
  <c r="F61" i="5"/>
  <c r="H60" i="5"/>
  <c r="F65" i="5"/>
  <c r="G60" i="5"/>
  <c r="F60" i="5"/>
  <c r="E60" i="5"/>
  <c r="D60" i="5"/>
  <c r="G63" i="5"/>
  <c r="H62" i="5"/>
  <c r="J61" i="5"/>
  <c r="B61" i="5"/>
  <c r="J65" i="5"/>
  <c r="G62" i="5"/>
  <c r="K60" i="5"/>
  <c r="C60" i="5"/>
  <c r="D58" i="5"/>
  <c r="D50" i="5"/>
  <c r="E39" i="5"/>
  <c r="E41" i="5"/>
  <c r="D40" i="5"/>
  <c r="H48" i="5"/>
  <c r="J56" i="5"/>
  <c r="G47" i="5"/>
  <c r="J55" i="5"/>
  <c r="J53" i="5"/>
  <c r="B37" i="5"/>
  <c r="E58" i="5"/>
  <c r="K56" i="5"/>
  <c r="K55" i="5"/>
  <c r="B55" i="5"/>
  <c r="F41" i="5"/>
  <c r="E40" i="5"/>
  <c r="F39" i="5"/>
  <c r="E50" i="5"/>
  <c r="I48" i="5"/>
  <c r="H47" i="5"/>
  <c r="J37" i="5"/>
  <c r="J57" i="5"/>
  <c r="I56" i="5"/>
  <c r="I55" i="5"/>
  <c r="K52" i="5"/>
  <c r="D41" i="5"/>
  <c r="C40" i="5"/>
  <c r="D39" i="5"/>
  <c r="C50" i="5"/>
  <c r="G48" i="5"/>
  <c r="D47" i="5"/>
  <c r="K59" i="5"/>
  <c r="I57" i="5"/>
  <c r="H56" i="5"/>
  <c r="H55" i="5"/>
  <c r="I52" i="5"/>
  <c r="C41" i="5"/>
  <c r="B40" i="5"/>
  <c r="C39" i="5"/>
  <c r="H49" i="5"/>
  <c r="F48" i="5"/>
  <c r="C47" i="5"/>
  <c r="J59" i="5"/>
  <c r="H57" i="5"/>
  <c r="G56" i="5"/>
  <c r="F55" i="5"/>
  <c r="H52" i="5"/>
  <c r="K40" i="5"/>
  <c r="K39" i="5"/>
  <c r="B41" i="5"/>
  <c r="G49" i="5"/>
  <c r="B48" i="5"/>
  <c r="B47" i="5"/>
  <c r="B59" i="5"/>
  <c r="G57" i="5"/>
  <c r="D56" i="5"/>
  <c r="E55" i="5"/>
  <c r="J40" i="5"/>
  <c r="I39" i="5"/>
  <c r="K51" i="5"/>
  <c r="F49" i="5"/>
  <c r="K47" i="5"/>
  <c r="G58" i="5"/>
  <c r="F57" i="5"/>
  <c r="C56" i="5"/>
  <c r="D55" i="5"/>
  <c r="K41" i="5"/>
  <c r="G40" i="5"/>
  <c r="H39" i="5"/>
  <c r="J51" i="5"/>
  <c r="E49" i="5"/>
  <c r="J47" i="5"/>
  <c r="B57" i="5"/>
  <c r="B56" i="5"/>
  <c r="C55" i="5"/>
  <c r="J41" i="5"/>
  <c r="F40" i="5"/>
  <c r="G39" i="5"/>
  <c r="J48" i="5"/>
  <c r="I47" i="5"/>
  <c r="I54" i="5"/>
  <c r="B54" i="5"/>
  <c r="J54" i="5"/>
  <c r="C54" i="5"/>
  <c r="K54" i="5"/>
  <c r="D46" i="5"/>
  <c r="B45" i="5"/>
  <c r="J45" i="5"/>
  <c r="C45" i="5"/>
  <c r="K45" i="5"/>
  <c r="D45" i="5"/>
  <c r="E45" i="5"/>
  <c r="I45" i="5"/>
  <c r="I53" i="5"/>
  <c r="C46" i="5"/>
  <c r="K43" i="5"/>
  <c r="F37" i="5"/>
  <c r="G37" i="5"/>
  <c r="H37" i="5"/>
  <c r="E52" i="5"/>
  <c r="F52" i="5"/>
  <c r="G52" i="5"/>
  <c r="D44" i="5"/>
  <c r="E44" i="5"/>
  <c r="F44" i="5"/>
  <c r="G44" i="5"/>
  <c r="C44" i="5"/>
  <c r="K44" i="5"/>
  <c r="K37" i="5"/>
  <c r="H53" i="5"/>
  <c r="D52" i="5"/>
  <c r="I51" i="5"/>
  <c r="H45" i="5"/>
  <c r="J43" i="5"/>
  <c r="D51" i="5"/>
  <c r="G45" i="5"/>
  <c r="D38" i="5"/>
  <c r="E38" i="5"/>
  <c r="F38" i="5"/>
  <c r="C38" i="5"/>
  <c r="G59" i="5"/>
  <c r="H59" i="5"/>
  <c r="I59" i="5"/>
  <c r="F43" i="5"/>
  <c r="G43" i="5"/>
  <c r="H43" i="5"/>
  <c r="I43" i="5"/>
  <c r="E43" i="5"/>
  <c r="H54" i="5"/>
  <c r="I58" i="5"/>
  <c r="B58" i="5"/>
  <c r="J58" i="5"/>
  <c r="C58" i="5"/>
  <c r="K58" i="5"/>
  <c r="H50" i="5"/>
  <c r="I50" i="5"/>
  <c r="B50" i="5"/>
  <c r="J50" i="5"/>
  <c r="G50" i="5"/>
  <c r="H42" i="5"/>
  <c r="J42" i="5"/>
  <c r="K42" i="5"/>
  <c r="I42" i="5"/>
  <c r="B42" i="5"/>
  <c r="C42" i="5"/>
  <c r="D42" i="5"/>
  <c r="E42" i="5"/>
  <c r="F42" i="5"/>
  <c r="G42" i="5"/>
  <c r="I37" i="5"/>
  <c r="D59" i="5"/>
  <c r="G54" i="5"/>
  <c r="B52" i="5"/>
  <c r="J38" i="5"/>
  <c r="F45" i="5"/>
  <c r="C43" i="5"/>
  <c r="C53" i="5"/>
  <c r="K53" i="5"/>
  <c r="D53" i="5"/>
  <c r="E53" i="5"/>
  <c r="F51" i="5"/>
  <c r="G51" i="5"/>
  <c r="H51" i="5"/>
  <c r="E51" i="5"/>
  <c r="E59" i="5"/>
  <c r="G53" i="5"/>
  <c r="K38" i="5"/>
  <c r="E37" i="5"/>
  <c r="C59" i="5"/>
  <c r="F54" i="5"/>
  <c r="B53" i="5"/>
  <c r="I38" i="5"/>
  <c r="B51" i="5"/>
  <c r="K46" i="5"/>
  <c r="J44" i="5"/>
  <c r="B43" i="5"/>
  <c r="I44" i="5"/>
  <c r="H46" i="5"/>
  <c r="I46" i="5"/>
  <c r="B46" i="5"/>
  <c r="J46" i="5"/>
  <c r="G46" i="5"/>
  <c r="E54" i="5"/>
  <c r="H38" i="5"/>
  <c r="C37" i="5"/>
  <c r="H58" i="5"/>
  <c r="D54" i="5"/>
  <c r="J52" i="5"/>
  <c r="G38" i="5"/>
  <c r="F50" i="5"/>
  <c r="E46" i="5"/>
  <c r="H44" i="5"/>
  <c r="I49" i="5"/>
  <c r="K48" i="5"/>
  <c r="C48" i="5"/>
  <c r="E47" i="5"/>
  <c r="E57" i="5"/>
  <c r="I41" i="5"/>
  <c r="D49" i="5"/>
  <c r="D57" i="5"/>
  <c r="F56" i="5"/>
  <c r="H41" i="5"/>
  <c r="I40" i="5"/>
  <c r="K49" i="5"/>
  <c r="C49" i="5"/>
  <c r="E48" i="5"/>
  <c r="K57" i="5"/>
  <c r="J39" i="5"/>
  <c r="J49" i="5"/>
  <c r="M60" i="5" l="1"/>
  <c r="M64" i="5"/>
  <c r="M65" i="5"/>
  <c r="M63" i="5"/>
  <c r="M61" i="5"/>
  <c r="M62" i="5"/>
  <c r="M55" i="5"/>
  <c r="M59" i="5"/>
  <c r="M51" i="5"/>
  <c r="M47" i="5"/>
  <c r="M49" i="5"/>
  <c r="M48" i="5"/>
  <c r="M41" i="5"/>
  <c r="M56" i="5"/>
  <c r="M37" i="5"/>
  <c r="M44" i="5"/>
  <c r="M40" i="5"/>
  <c r="M39" i="5"/>
  <c r="M57" i="5"/>
  <c r="M50" i="5"/>
  <c r="M42" i="5"/>
  <c r="M38" i="5"/>
  <c r="M52" i="5"/>
  <c r="M46" i="5"/>
  <c r="M53" i="5"/>
  <c r="M54" i="5"/>
  <c r="M43" i="5"/>
  <c r="M45" i="5"/>
  <c r="M58" i="5"/>
</calcChain>
</file>

<file path=xl/sharedStrings.xml><?xml version="1.0" encoding="utf-8"?>
<sst xmlns="http://schemas.openxmlformats.org/spreadsheetml/2006/main" count="744" uniqueCount="142">
  <si>
    <t>6 Tokens</t>
  </si>
  <si>
    <t>T=0</t>
  </si>
  <si>
    <t>T=0.5</t>
  </si>
  <si>
    <t>EQ 1</t>
  </si>
  <si>
    <t>EQ 2</t>
  </si>
  <si>
    <t>Total</t>
  </si>
  <si>
    <t>No Dupes</t>
  </si>
  <si>
    <t>no Seeds</t>
  </si>
  <si>
    <t>&lt; 1 mM</t>
  </si>
  <si>
    <t>IC50</t>
  </si>
  <si>
    <t>Score</t>
  </si>
  <si>
    <t>QED</t>
  </si>
  <si>
    <t>MW</t>
  </si>
  <si>
    <t>aLogP</t>
  </si>
  <si>
    <t>HBA</t>
  </si>
  <si>
    <t>HBD</t>
  </si>
  <si>
    <t>Rot</t>
  </si>
  <si>
    <t>Arom</t>
  </si>
  <si>
    <t>EQ 3</t>
  </si>
  <si>
    <t>EQ 4</t>
  </si>
  <si>
    <t>EQ 6</t>
  </si>
  <si>
    <t>EQ 7</t>
  </si>
  <si>
    <t>3 Tokens</t>
  </si>
  <si>
    <t>Scaffold (23 tokens)</t>
  </si>
  <si>
    <t>1 Token</t>
  </si>
  <si>
    <t>-</t>
  </si>
  <si>
    <t>S10, T=1.0</t>
  </si>
  <si>
    <t>S10, T=0.5</t>
  </si>
  <si>
    <t>S10,T=1.0</t>
  </si>
  <si>
    <t>T=1.0</t>
  </si>
  <si>
    <t>S10,T=0.5</t>
  </si>
  <si>
    <t>S10, T=1.5</t>
  </si>
  <si>
    <t>S10,T=1.5</t>
  </si>
  <si>
    <t>S10, T=2.0</t>
  </si>
  <si>
    <t>T=2.0</t>
  </si>
  <si>
    <t>T=2.0*</t>
  </si>
  <si>
    <t>OV w/ Train</t>
  </si>
  <si>
    <t>1S S10 T0.5</t>
  </si>
  <si>
    <t>1S S10 T1.0</t>
  </si>
  <si>
    <t>1S S10 T1.5</t>
  </si>
  <si>
    <t>1S S10 T2.0</t>
  </si>
  <si>
    <t>1S T0.5</t>
  </si>
  <si>
    <t>1S T0.0</t>
  </si>
  <si>
    <t>1S T1.0</t>
  </si>
  <si>
    <t>1S T2.0</t>
  </si>
  <si>
    <t>3S S10 T0.5</t>
  </si>
  <si>
    <t>3S S10 T1.0</t>
  </si>
  <si>
    <t>3S S10 T1.5</t>
  </si>
  <si>
    <t>3S S10 T2.0</t>
  </si>
  <si>
    <t>3S T0.5</t>
  </si>
  <si>
    <t>3S T0.0</t>
  </si>
  <si>
    <t>3S T1.0</t>
  </si>
  <si>
    <t>3S T2.0</t>
  </si>
  <si>
    <t>6S S10 T0.5</t>
  </si>
  <si>
    <t>6S S10 T1.0</t>
  </si>
  <si>
    <t>6S S10 T1.5</t>
  </si>
  <si>
    <t>6S T0.5</t>
  </si>
  <si>
    <t>6S T0.0</t>
  </si>
  <si>
    <t>6S T1.0</t>
  </si>
  <si>
    <t>6S T2.0</t>
  </si>
  <si>
    <t>Ator Ph</t>
  </si>
  <si>
    <t>Fl-Phe</t>
  </si>
  <si>
    <t>Butyrul</t>
  </si>
  <si>
    <t>decalin</t>
  </si>
  <si>
    <t>M-Sulf</t>
  </si>
  <si>
    <t>HMG-Ph</t>
  </si>
  <si>
    <t>SAS</t>
  </si>
  <si>
    <t>Ator</t>
  </si>
  <si>
    <t>Rosu</t>
  </si>
  <si>
    <t>Sim</t>
  </si>
  <si>
    <t>Lova</t>
  </si>
  <si>
    <t>Fluva</t>
  </si>
  <si>
    <t>Prava</t>
  </si>
  <si>
    <t>sim %</t>
  </si>
  <si>
    <t>IC50/Score</t>
  </si>
  <si>
    <t>IC50/SAS</t>
  </si>
  <si>
    <t>Score/SAS</t>
  </si>
  <si>
    <t>IC50/alogP</t>
  </si>
  <si>
    <t>Group 0</t>
  </si>
  <si>
    <t>Group 1</t>
  </si>
  <si>
    <t>Group 2</t>
  </si>
  <si>
    <t>Group 3</t>
  </si>
  <si>
    <t>Group 4</t>
  </si>
  <si>
    <t>Group 5</t>
  </si>
  <si>
    <t>Group 6</t>
  </si>
  <si>
    <t>Group 7</t>
  </si>
  <si>
    <t>Group 8</t>
  </si>
  <si>
    <t>Group 9</t>
  </si>
  <si>
    <t>sums</t>
  </si>
  <si>
    <t>SC S10 T1.0</t>
  </si>
  <si>
    <t>SC S10 T1.5</t>
  </si>
  <si>
    <t>SC T0.5</t>
  </si>
  <si>
    <t>SC T1.0</t>
  </si>
  <si>
    <t>SC T2.0</t>
  </si>
  <si>
    <t>SC S10 T2.0</t>
  </si>
  <si>
    <t>Butyryl</t>
  </si>
  <si>
    <t xml:space="preserve">   </t>
  </si>
  <si>
    <t>Tab</t>
  </si>
  <si>
    <t>Title</t>
  </si>
  <si>
    <t>Brief description</t>
  </si>
  <si>
    <t>Report section</t>
  </si>
  <si>
    <t>Results and Discussion</t>
  </si>
  <si>
    <t>Overlap</t>
  </si>
  <si>
    <t>Acronyms</t>
  </si>
  <si>
    <t>Variables</t>
  </si>
  <si>
    <t>Quantitative estimate of Drug-likeness</t>
  </si>
  <si>
    <t xml:space="preserve">alog P </t>
  </si>
  <si>
    <t>Calculated log of the partition coefficient between water and octanol</t>
  </si>
  <si>
    <t>hydrogen bond acceptor</t>
  </si>
  <si>
    <t>hydrogen bond donor</t>
  </si>
  <si>
    <t>Raw Data</t>
  </si>
  <si>
    <t>Correlations</t>
  </si>
  <si>
    <t>Group Membership</t>
  </si>
  <si>
    <r>
      <rPr>
        <b/>
        <sz val="11"/>
        <color theme="1"/>
        <rFont val="Aptos Narrow"/>
        <family val="2"/>
        <scheme val="minor"/>
      </rPr>
      <t xml:space="preserve">Total valid, useable, and sub-micromolar numbers of molecules generated by the GPT with 4 prompt lengths ( 1 token, 3 tokens, 6 tokens, and 23 token scaffolds) for four sampling temperatures. </t>
    </r>
    <r>
      <rPr>
        <sz val="11"/>
        <color theme="1"/>
        <rFont val="Aptos Narrow"/>
        <family val="2"/>
        <scheme val="minor"/>
      </rPr>
      <t xml:space="preserve">T = 0.0 indicates greedy decoding. Also presented: average values for predicted IC50, docking score, QED, various ADME properties, overlap with the training set, counts of presence of various moieties, synthetic accessibility score (SAS),percentage of pair similarity within the library, and the percent of molecules with Tanimoto similarity of &gt; 0.24 to Atorvastatin (%A) ,Simvastatin (%S), and other statins drugs. </t>
    </r>
  </si>
  <si>
    <r>
      <rPr>
        <b/>
        <sz val="11"/>
        <color theme="1"/>
        <rFont val="Aptos Narrow"/>
        <family val="2"/>
        <scheme val="minor"/>
      </rPr>
      <t>Numbers of generated molecules that overlap between libraries generated with the one token (1S), three token (3S), and six token (6S)  [top] and scaffolds [bottom], using either greedy decoding (T0.0), single-temperature token sampling (T0.5, T1.0 and T2.0) or a sigmoidal variable temperature ramp at 10% of maximum token length (S10) ending with temperatures of 0.5, 1.0, 1.5 and 2.0 (T0.5, T1.0, T1.5 and T2.0).</t>
    </r>
    <r>
      <rPr>
        <sz val="11"/>
        <color theme="1"/>
        <rFont val="Aptos Narrow"/>
        <family val="2"/>
        <scheme val="minor"/>
      </rPr>
      <t xml:space="preserve"> </t>
    </r>
  </si>
  <si>
    <t>Pearson correlations between IC50, docking score, SAS, and alogP for each library used in this work.</t>
  </si>
  <si>
    <t xml:space="preserve">Total counts [top] and fraction of molecules [bottom] from each library in each k-means group (Groups 0-9). Models include one token (1S), three token (3S), six token (6S), and scaffold (SC) prompts, using either greedy decoding (T0.0), single-temperature token sampling (T0.5, T1.0 and T2.0) or a sigmoidal variable temperature ramp at 10% of maximum token length (S10) ending with temperatures of 0.5, 1.0, 1.5 and 2.0 (T0.5, T1.0, T1.5 and T2.0). </t>
  </si>
  <si>
    <r>
      <rPr>
        <b/>
        <sz val="11"/>
        <color theme="1"/>
        <rFont val="Aptos Narrow"/>
        <family val="2"/>
        <scheme val="minor"/>
      </rPr>
      <t>Total counts [top] and fraction of molecules [bottom] from each library in each k-means group (Groups 0-9).</t>
    </r>
    <r>
      <rPr>
        <sz val="11"/>
        <color theme="1"/>
        <rFont val="Aptos Narrow"/>
        <family val="2"/>
        <scheme val="minor"/>
      </rPr>
      <t xml:space="preserve"> Models include one token (1S), three token (3S), six token (6S), and scaffold (SC) prompts, using either greedy decoding (T0.0), single-temperature token sampling (T0.5, T1.0 and T2.0) or a sigmoidal variable temperature ramp at 10% of maximum token length (S10) ending with temperatures of 0.5, 1.0, 1.5 and 2.0 (T0.5, T1.0, T1.5 and T2.0). </t>
    </r>
  </si>
  <si>
    <t xml:space="preserve">Total valid, useable, and sub-micromolar numbers of molecules generated by the GPT with 4 prompt lengths ( 1 token, 3 tokens, 6 tokens, and 23 token scaffolds) for four sampling temperatures. T = 0.0 indicates greedy decoding. Also presented: average values for predicted IC50, docking score, QED, various ADME properties, overlap with the training set, counts of presence of various moieties, synthetic accessibility score (SAS),percentage of pair similarity within the library, and the percent of molecules with Tanimoto similarity of &gt; 0.24 to Atorvastatin (%A) ,Simvastatin (%S), and other statins drugs. </t>
  </si>
  <si>
    <t>Total valid, useable, and sub-micromolar numbers of molecules generated by the GPT with 4 prompt lengths ( 1 token, 3 tokens, 6 tokens, and 23 token scaffolds) for four sampling temperatures.</t>
  </si>
  <si>
    <t xml:space="preserve">Numbers of generated molecules that overlap between libraries generated with the one token (1S), three token (3S), and six token (6S)  [top] and scaffolds [bottom], using either greedy decoding (T0.0), single-temperature token sampling (T0.5, T1.0 and T2.0) or a sigmoidal variable temperature ramp at 10% of maximum token length (S10) ending with temperatures of 0.5, 1.0, 1.5 and 2.0 (T0.5, T1.0, T1.5 and T2.0). </t>
  </si>
  <si>
    <t>Numbers of generated molecules that overlap between all libraries using various decoding schemes</t>
  </si>
  <si>
    <t>Total counts [top] and fraction of molecules [bottom] from each library in each k-means group (Groups 0-9).</t>
  </si>
  <si>
    <t>rotatable bonds</t>
  </si>
  <si>
    <t>arom</t>
  </si>
  <si>
    <t>number of aromatic rungs</t>
  </si>
  <si>
    <t>atorvastatin</t>
  </si>
  <si>
    <t>Simvastatin</t>
  </si>
  <si>
    <t>Rosuvastatin</t>
  </si>
  <si>
    <t>Lovastatin</t>
  </si>
  <si>
    <t>Fluvaststatin</t>
  </si>
  <si>
    <t>Pravastatin</t>
  </si>
  <si>
    <t>synthetic accessibility score</t>
  </si>
  <si>
    <t>score</t>
  </si>
  <si>
    <t>docking score (kcal/mol)</t>
  </si>
  <si>
    <t>Inhibitory concentration, 50% activity (nM)</t>
  </si>
  <si>
    <t>molecular weight (g/mol)</t>
  </si>
  <si>
    <t>File Name:</t>
  </si>
  <si>
    <t>Version:</t>
  </si>
  <si>
    <t>V1.0</t>
  </si>
  <si>
    <t>Date:</t>
  </si>
  <si>
    <t>VarTemp_Data_Cafiero_2025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</si>
</sst>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8"/>
      <name val="Aptos Narrow"/>
      <family val="2"/>
      <scheme val="minor"/>
    </font>
    <font>
      <b/>
      <sz val="11"/>
      <color theme="0"/>
      <name val="Aptos Narrow"/>
      <family val="2"/>
      <scheme val="minor"/>
    </font>
    <font>
      <b/>
      <sz val="11"/>
      <color theme="1"/>
      <name val="Aptos"/>
      <family val="2"/>
    </font>
    <font>
      <sz val="11"/>
      <color theme="1"/>
      <name val="Aptos"/>
      <family val="2"/>
    </font>
    <font>
      <sz val="11"/>
      <color rgb="FF000000"/>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theme="9" tint="-0.499984740745262"/>
        <bgColor indexed="64"/>
      </patternFill>
    </fill>
  </fills>
  <borders count="5">
    <border>
      <left/>
      <right/>
      <top/>
      <bottom/>
      <diagonal/>
    </border>
    <border>
      <left/>
      <right/>
      <top/>
      <bottom style="medium">
        <color indexed="64"/>
      </bottom>
      <diagonal/>
    </border>
    <border>
      <left/>
      <right style="thick">
        <color indexed="64"/>
      </right>
      <top style="medium">
        <color indexed="64"/>
      </top>
      <bottom/>
      <diagonal/>
    </border>
    <border>
      <left/>
      <right style="thick">
        <color indexed="64"/>
      </right>
      <top/>
      <bottom/>
      <diagonal/>
    </border>
    <border>
      <left/>
      <right/>
      <top/>
      <bottom style="thick">
        <color indexed="64"/>
      </bottom>
      <diagonal/>
    </border>
  </borders>
  <cellStyleXfs count="1">
    <xf numFmtId="0" fontId="0" fillId="0" borderId="0"/>
  </cellStyleXfs>
  <cellXfs count="35">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0" fillId="0" borderId="0" xfId="0" applyAlignment="1">
      <alignment horizontal="center"/>
    </xf>
    <xf numFmtId="0" fontId="1" fillId="0" borderId="3" xfId="0" applyFont="1" applyBorder="1" applyAlignment="1">
      <alignment horizontal="center"/>
    </xf>
    <xf numFmtId="0" fontId="1" fillId="0" borderId="0" xfId="0" applyFont="1" applyAlignment="1">
      <alignment horizontal="center"/>
    </xf>
    <xf numFmtId="0" fontId="0" fillId="2" borderId="0" xfId="0" applyFill="1" applyAlignment="1">
      <alignment horizontal="center"/>
    </xf>
    <xf numFmtId="0" fontId="1" fillId="0" borderId="4" xfId="0" applyFont="1" applyBorder="1"/>
    <xf numFmtId="0" fontId="1" fillId="0" borderId="3" xfId="0" applyFont="1" applyBorder="1"/>
    <xf numFmtId="0" fontId="1" fillId="0" borderId="4" xfId="0" applyFont="1" applyBorder="1" applyAlignment="1">
      <alignment wrapText="1"/>
    </xf>
    <xf numFmtId="0" fontId="1" fillId="0" borderId="4" xfId="0" applyFont="1" applyBorder="1" applyAlignment="1">
      <alignment horizontal="center"/>
    </xf>
    <xf numFmtId="0" fontId="0" fillId="0" borderId="3" xfId="0" applyBorder="1"/>
    <xf numFmtId="2" fontId="0" fillId="0" borderId="0" xfId="0" applyNumberFormat="1"/>
    <xf numFmtId="2" fontId="0" fillId="0" borderId="0" xfId="0" applyNumberFormat="1" applyAlignment="1">
      <alignment horizontal="center"/>
    </xf>
    <xf numFmtId="1" fontId="1" fillId="0" borderId="4" xfId="0" applyNumberFormat="1" applyFont="1" applyBorder="1" applyAlignment="1">
      <alignment horizontal="center"/>
    </xf>
    <xf numFmtId="1" fontId="0" fillId="0" borderId="0" xfId="0" applyNumberFormat="1" applyAlignment="1">
      <alignment horizontal="center"/>
    </xf>
    <xf numFmtId="0" fontId="1" fillId="0" borderId="0" xfId="0" applyFont="1"/>
    <xf numFmtId="1" fontId="0" fillId="0" borderId="0" xfId="0" applyNumberFormat="1"/>
    <xf numFmtId="0" fontId="1" fillId="0" borderId="2" xfId="0" applyFont="1" applyBorder="1" applyAlignment="1">
      <alignment horizontal="center"/>
    </xf>
    <xf numFmtId="0" fontId="1" fillId="0" borderId="0" xfId="0" applyFont="1" applyAlignment="1">
      <alignment wrapText="1"/>
    </xf>
    <xf numFmtId="0" fontId="0" fillId="0" borderId="0" xfId="0" applyAlignment="1">
      <alignment wrapText="1"/>
    </xf>
    <xf numFmtId="0" fontId="3" fillId="0" borderId="0" xfId="0" applyFont="1"/>
    <xf numFmtId="15" fontId="0" fillId="0" borderId="0" xfId="0" applyNumberFormat="1"/>
    <xf numFmtId="0" fontId="3" fillId="3" borderId="0" xfId="0" applyFont="1" applyFill="1"/>
    <xf numFmtId="0" fontId="0" fillId="0" borderId="0" xfId="0" applyAlignment="1">
      <alignment vertical="center" wrapText="1"/>
    </xf>
    <xf numFmtId="0" fontId="0" fillId="0" borderId="0" xfId="0" applyAlignment="1">
      <alignment vertical="center"/>
    </xf>
    <xf numFmtId="0" fontId="6" fillId="0" borderId="0" xfId="0" applyFont="1"/>
    <xf numFmtId="49" fontId="0" fillId="0" borderId="0" xfId="0" applyNumberFormat="1"/>
    <xf numFmtId="0" fontId="0" fillId="0" borderId="0" xfId="0" applyAlignment="1">
      <alignment horizontal="left" wrapText="1"/>
    </xf>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left" wrapText="1"/>
    </xf>
    <xf numFmtId="0" fontId="1" fillId="0" borderId="0" xfId="0" applyFont="1" applyAlignment="1">
      <alignment horizontal="left"/>
    </xf>
  </cellXfs>
  <cellStyles count="1">
    <cellStyle name="Normal" xfId="0" builtinId="0"/>
  </cellStyles>
  <dxfs count="29">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
      <font>
        <b/>
        <i val="0"/>
      </font>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8691-9AC2-425B-851F-B0BDC36F2886}">
  <dimension ref="A1:J30"/>
  <sheetViews>
    <sheetView tabSelected="1" workbookViewId="0"/>
  </sheetViews>
  <sheetFormatPr defaultRowHeight="14.5" x14ac:dyDescent="0.35"/>
  <cols>
    <col min="1" max="1" width="26" customWidth="1"/>
    <col min="2" max="2" width="34.6328125" customWidth="1"/>
    <col min="3" max="3" width="26.08984375" customWidth="1"/>
    <col min="4" max="4" width="26" customWidth="1"/>
  </cols>
  <sheetData>
    <row r="1" spans="1:5" ht="32.5" customHeight="1" x14ac:dyDescent="0.35">
      <c r="A1" s="23" t="s">
        <v>137</v>
      </c>
      <c r="B1" t="s">
        <v>141</v>
      </c>
      <c r="C1" s="31"/>
      <c r="D1" s="31"/>
      <c r="E1" s="31"/>
    </row>
    <row r="2" spans="1:5" x14ac:dyDescent="0.35">
      <c r="C2" s="32"/>
      <c r="D2" s="32"/>
    </row>
    <row r="3" spans="1:5" x14ac:dyDescent="0.35">
      <c r="A3" s="23" t="s">
        <v>138</v>
      </c>
      <c r="B3" t="s">
        <v>139</v>
      </c>
      <c r="C3" s="32"/>
      <c r="D3" s="32"/>
    </row>
    <row r="5" spans="1:5" x14ac:dyDescent="0.35">
      <c r="A5" s="23" t="s">
        <v>140</v>
      </c>
      <c r="B5" s="22">
        <v>45709</v>
      </c>
    </row>
    <row r="6" spans="1:5" x14ac:dyDescent="0.35">
      <c r="A6" s="21"/>
      <c r="B6" s="22"/>
    </row>
    <row r="8" spans="1:5" x14ac:dyDescent="0.35">
      <c r="A8" s="23" t="s">
        <v>97</v>
      </c>
      <c r="B8" s="23" t="s">
        <v>98</v>
      </c>
      <c r="C8" s="23" t="s">
        <v>99</v>
      </c>
      <c r="D8" s="23" t="s">
        <v>100</v>
      </c>
    </row>
    <row r="9" spans="1:5" ht="304.5" x14ac:dyDescent="0.35">
      <c r="A9" s="24" t="s">
        <v>110</v>
      </c>
      <c r="B9" s="29" t="s">
        <v>119</v>
      </c>
      <c r="C9" s="20" t="s">
        <v>118</v>
      </c>
      <c r="D9" s="24" t="s">
        <v>101</v>
      </c>
    </row>
    <row r="10" spans="1:5" ht="213.5" customHeight="1" x14ac:dyDescent="0.35">
      <c r="A10" s="25" t="s">
        <v>102</v>
      </c>
      <c r="B10" s="29" t="s">
        <v>121</v>
      </c>
      <c r="C10" s="24" t="s">
        <v>120</v>
      </c>
      <c r="D10" s="24" t="s">
        <v>101</v>
      </c>
    </row>
    <row r="11" spans="1:5" ht="58" x14ac:dyDescent="0.35">
      <c r="A11" s="25" t="s">
        <v>111</v>
      </c>
      <c r="B11" s="30" t="s">
        <v>115</v>
      </c>
      <c r="C11" s="24" t="s">
        <v>115</v>
      </c>
      <c r="D11" s="24" t="s">
        <v>101</v>
      </c>
    </row>
    <row r="12" spans="1:5" ht="232" x14ac:dyDescent="0.35">
      <c r="A12" s="25" t="s">
        <v>112</v>
      </c>
      <c r="B12" s="29" t="s">
        <v>122</v>
      </c>
      <c r="C12" s="24" t="s">
        <v>116</v>
      </c>
      <c r="D12" s="24" t="s">
        <v>101</v>
      </c>
    </row>
    <row r="13" spans="1:5" x14ac:dyDescent="0.35">
      <c r="A13" s="25"/>
    </row>
    <row r="14" spans="1:5" x14ac:dyDescent="0.35">
      <c r="A14" s="23" t="s">
        <v>103</v>
      </c>
      <c r="B14" s="23" t="s">
        <v>104</v>
      </c>
    </row>
    <row r="15" spans="1:5" x14ac:dyDescent="0.35">
      <c r="A15" s="26" t="s">
        <v>9</v>
      </c>
      <c r="B15" s="25" t="s">
        <v>135</v>
      </c>
    </row>
    <row r="16" spans="1:5" x14ac:dyDescent="0.35">
      <c r="A16" s="26" t="s">
        <v>12</v>
      </c>
      <c r="B16" s="24" t="s">
        <v>136</v>
      </c>
    </row>
    <row r="17" spans="1:10" x14ac:dyDescent="0.35">
      <c r="A17" s="26" t="s">
        <v>11</v>
      </c>
      <c r="B17" t="s">
        <v>105</v>
      </c>
    </row>
    <row r="18" spans="1:10" ht="29" x14ac:dyDescent="0.35">
      <c r="A18" s="26" t="s">
        <v>106</v>
      </c>
      <c r="B18" s="20" t="s">
        <v>107</v>
      </c>
    </row>
    <row r="19" spans="1:10" x14ac:dyDescent="0.35">
      <c r="A19" s="26" t="s">
        <v>14</v>
      </c>
      <c r="B19" t="s">
        <v>108</v>
      </c>
      <c r="D19" s="5"/>
      <c r="E19" s="5"/>
      <c r="F19" s="5"/>
      <c r="G19" s="5"/>
      <c r="H19" s="5"/>
      <c r="I19" s="5"/>
      <c r="J19" s="5"/>
    </row>
    <row r="20" spans="1:10" x14ac:dyDescent="0.35">
      <c r="A20" s="26" t="s">
        <v>15</v>
      </c>
      <c r="B20" t="s">
        <v>109</v>
      </c>
    </row>
    <row r="21" spans="1:10" x14ac:dyDescent="0.35">
      <c r="A21" s="26" t="s">
        <v>16</v>
      </c>
      <c r="B21" s="27" t="s">
        <v>123</v>
      </c>
    </row>
    <row r="22" spans="1:10" x14ac:dyDescent="0.35">
      <c r="A22" s="26" t="s">
        <v>124</v>
      </c>
      <c r="B22" t="s">
        <v>125</v>
      </c>
    </row>
    <row r="23" spans="1:10" x14ac:dyDescent="0.35">
      <c r="A23" s="26" t="s">
        <v>67</v>
      </c>
      <c r="B23" t="s">
        <v>126</v>
      </c>
    </row>
    <row r="24" spans="1:10" x14ac:dyDescent="0.35">
      <c r="A24" s="26" t="s">
        <v>69</v>
      </c>
      <c r="B24" t="s">
        <v>127</v>
      </c>
    </row>
    <row r="25" spans="1:10" x14ac:dyDescent="0.35">
      <c r="A25" s="26" t="s">
        <v>68</v>
      </c>
      <c r="B25" t="s">
        <v>128</v>
      </c>
    </row>
    <row r="26" spans="1:10" x14ac:dyDescent="0.35">
      <c r="A26" s="26" t="s">
        <v>70</v>
      </c>
      <c r="B26" t="s">
        <v>129</v>
      </c>
    </row>
    <row r="27" spans="1:10" x14ac:dyDescent="0.35">
      <c r="A27" s="26" t="s">
        <v>71</v>
      </c>
      <c r="B27" t="s">
        <v>130</v>
      </c>
    </row>
    <row r="28" spans="1:10" x14ac:dyDescent="0.35">
      <c r="A28" s="26" t="s">
        <v>72</v>
      </c>
      <c r="B28" t="s">
        <v>131</v>
      </c>
    </row>
    <row r="29" spans="1:10" x14ac:dyDescent="0.35">
      <c r="A29" s="26" t="s">
        <v>66</v>
      </c>
      <c r="B29" t="s">
        <v>132</v>
      </c>
    </row>
    <row r="30" spans="1:10" x14ac:dyDescent="0.35">
      <c r="A30" s="26" t="s">
        <v>133</v>
      </c>
      <c r="B30"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3F398-C3C3-473C-B2A9-5988749A8E3B}">
  <dimension ref="A1:AC73"/>
  <sheetViews>
    <sheetView workbookViewId="0">
      <selection sqref="A1:Q4"/>
    </sheetView>
  </sheetViews>
  <sheetFormatPr defaultRowHeight="14.5" x14ac:dyDescent="0.35"/>
  <cols>
    <col min="1" max="1" width="17.6328125" bestFit="1" customWidth="1"/>
    <col min="15" max="15" width="10.1796875" bestFit="1" customWidth="1"/>
    <col min="22" max="22" width="8.7265625" style="17"/>
  </cols>
  <sheetData>
    <row r="1" spans="1:29" ht="14.5" customHeight="1" x14ac:dyDescent="0.35">
      <c r="A1" s="33" t="s">
        <v>113</v>
      </c>
      <c r="B1" s="33"/>
      <c r="C1" s="33"/>
      <c r="D1" s="33"/>
      <c r="E1" s="33"/>
      <c r="F1" s="33"/>
      <c r="G1" s="33"/>
      <c r="H1" s="33"/>
      <c r="I1" s="33"/>
      <c r="J1" s="33"/>
      <c r="K1" s="33"/>
      <c r="L1" s="33"/>
      <c r="M1" s="33"/>
      <c r="N1" s="33"/>
      <c r="O1" s="33"/>
      <c r="P1" s="33"/>
      <c r="Q1" s="33"/>
    </row>
    <row r="2" spans="1:29" x14ac:dyDescent="0.35">
      <c r="A2" s="33"/>
      <c r="B2" s="33"/>
      <c r="C2" s="33"/>
      <c r="D2" s="33"/>
      <c r="E2" s="33"/>
      <c r="F2" s="33"/>
      <c r="G2" s="33"/>
      <c r="H2" s="33"/>
      <c r="I2" s="33"/>
      <c r="J2" s="33"/>
      <c r="K2" s="33"/>
      <c r="L2" s="33"/>
      <c r="M2" s="33"/>
      <c r="N2" s="33"/>
      <c r="O2" s="33"/>
      <c r="P2" s="33"/>
      <c r="Q2" s="33"/>
    </row>
    <row r="3" spans="1:29" x14ac:dyDescent="0.35">
      <c r="A3" s="33"/>
      <c r="B3" s="33"/>
      <c r="C3" s="33"/>
      <c r="D3" s="33"/>
      <c r="E3" s="33"/>
      <c r="F3" s="33"/>
      <c r="G3" s="33"/>
      <c r="H3" s="33"/>
      <c r="I3" s="33"/>
      <c r="J3" s="33"/>
      <c r="K3" s="33"/>
      <c r="L3" s="33"/>
      <c r="M3" s="33"/>
      <c r="N3" s="33"/>
      <c r="O3" s="33"/>
      <c r="P3" s="33"/>
      <c r="Q3" s="33"/>
    </row>
    <row r="4" spans="1:29" x14ac:dyDescent="0.35">
      <c r="A4" s="33"/>
      <c r="B4" s="33"/>
      <c r="C4" s="33"/>
      <c r="D4" s="33"/>
      <c r="E4" s="33"/>
      <c r="F4" s="33"/>
      <c r="G4" s="33"/>
      <c r="H4" s="33"/>
      <c r="I4" s="33"/>
      <c r="J4" s="33"/>
      <c r="K4" s="33"/>
      <c r="L4" s="33"/>
      <c r="M4" s="33"/>
      <c r="N4" s="33"/>
      <c r="O4" s="33"/>
      <c r="P4" s="33"/>
      <c r="Q4" s="33"/>
    </row>
    <row r="5" spans="1:29" x14ac:dyDescent="0.35">
      <c r="A5" s="28"/>
      <c r="B5" s="28"/>
      <c r="C5" s="28"/>
      <c r="D5" s="28"/>
      <c r="E5" s="28"/>
      <c r="F5" s="28"/>
      <c r="G5" s="28"/>
      <c r="H5" s="28"/>
      <c r="I5" s="28"/>
      <c r="J5" s="28"/>
      <c r="K5" s="28"/>
      <c r="L5" s="28"/>
      <c r="M5" s="28"/>
      <c r="N5" s="28"/>
      <c r="O5" s="28"/>
      <c r="P5" s="28"/>
      <c r="Q5" s="28"/>
    </row>
    <row r="6" spans="1:29" x14ac:dyDescent="0.35">
      <c r="A6" s="16" t="s">
        <v>0</v>
      </c>
    </row>
    <row r="7" spans="1:29" ht="15" thickBot="1" x14ac:dyDescent="0.4">
      <c r="A7" s="1"/>
      <c r="B7" s="2" t="s">
        <v>5</v>
      </c>
      <c r="C7" s="2" t="s">
        <v>6</v>
      </c>
      <c r="D7" s="2" t="s">
        <v>7</v>
      </c>
      <c r="E7" s="2" t="s">
        <v>8</v>
      </c>
      <c r="F7" s="2" t="s">
        <v>9</v>
      </c>
      <c r="G7" s="2" t="s">
        <v>10</v>
      </c>
      <c r="H7" s="2" t="s">
        <v>11</v>
      </c>
      <c r="I7" s="2" t="s">
        <v>12</v>
      </c>
      <c r="J7" s="2" t="s">
        <v>13</v>
      </c>
      <c r="K7" s="2" t="s">
        <v>14</v>
      </c>
      <c r="L7" s="2" t="s">
        <v>15</v>
      </c>
      <c r="M7" s="2" t="s">
        <v>16</v>
      </c>
      <c r="N7" s="2" t="s">
        <v>17</v>
      </c>
      <c r="O7" s="2" t="s">
        <v>36</v>
      </c>
      <c r="P7" s="10" t="s">
        <v>60</v>
      </c>
      <c r="Q7" s="10" t="s">
        <v>61</v>
      </c>
      <c r="R7" s="10" t="s">
        <v>62</v>
      </c>
      <c r="S7" s="10" t="s">
        <v>63</v>
      </c>
      <c r="T7" s="10" t="s">
        <v>64</v>
      </c>
      <c r="U7" s="10" t="s">
        <v>65</v>
      </c>
      <c r="V7" s="14" t="s">
        <v>73</v>
      </c>
      <c r="W7" s="10" t="s">
        <v>66</v>
      </c>
      <c r="X7" s="10" t="s">
        <v>67</v>
      </c>
      <c r="Y7" s="10" t="s">
        <v>68</v>
      </c>
      <c r="Z7" s="10" t="s">
        <v>69</v>
      </c>
      <c r="AA7" s="10" t="s">
        <v>70</v>
      </c>
      <c r="AB7" s="10" t="s">
        <v>71</v>
      </c>
      <c r="AC7" s="10" t="s">
        <v>72</v>
      </c>
    </row>
    <row r="8" spans="1:29" x14ac:dyDescent="0.35">
      <c r="A8" s="18" t="s">
        <v>1</v>
      </c>
      <c r="B8" s="3">
        <v>4590</v>
      </c>
      <c r="C8" s="3">
        <v>402</v>
      </c>
      <c r="D8" s="3">
        <v>367</v>
      </c>
      <c r="E8" s="3">
        <v>44</v>
      </c>
      <c r="F8" s="3">
        <v>260</v>
      </c>
      <c r="G8" s="3">
        <v>-7.35</v>
      </c>
      <c r="H8" s="3">
        <v>0.41799999999999998</v>
      </c>
      <c r="I8" s="3">
        <v>476</v>
      </c>
      <c r="J8" s="3">
        <v>3.42</v>
      </c>
      <c r="K8" s="3">
        <v>6.3</v>
      </c>
      <c r="L8" s="3">
        <v>3</v>
      </c>
      <c r="M8" s="3">
        <v>8.1</v>
      </c>
      <c r="N8" s="3">
        <v>1.3</v>
      </c>
      <c r="O8" s="3">
        <v>45</v>
      </c>
      <c r="P8" s="3">
        <v>14</v>
      </c>
      <c r="Q8" s="3">
        <v>13</v>
      </c>
      <c r="R8" s="3">
        <v>3</v>
      </c>
      <c r="S8" s="3">
        <v>7</v>
      </c>
      <c r="T8" s="3">
        <v>3</v>
      </c>
      <c r="U8" s="3">
        <v>0</v>
      </c>
      <c r="V8" s="15">
        <f>100*93/946</f>
        <v>9.8308668076109935</v>
      </c>
      <c r="W8" s="3">
        <v>4.16</v>
      </c>
      <c r="X8" s="3">
        <v>11</v>
      </c>
      <c r="Y8" s="3">
        <v>12</v>
      </c>
      <c r="Z8" s="3">
        <v>7</v>
      </c>
      <c r="AA8" s="3">
        <v>7</v>
      </c>
      <c r="AB8" s="3">
        <v>12</v>
      </c>
      <c r="AC8" s="3">
        <v>11</v>
      </c>
    </row>
    <row r="9" spans="1:29" x14ac:dyDescent="0.35">
      <c r="A9" s="4" t="s">
        <v>2</v>
      </c>
      <c r="B9" s="3">
        <v>4463</v>
      </c>
      <c r="C9" s="3">
        <v>949</v>
      </c>
      <c r="D9" s="3">
        <v>867</v>
      </c>
      <c r="E9" s="3">
        <v>121</v>
      </c>
      <c r="F9" s="3">
        <v>216</v>
      </c>
      <c r="G9" s="3">
        <v>-7.58</v>
      </c>
      <c r="H9" s="3">
        <v>0.41399999999999998</v>
      </c>
      <c r="I9" s="3">
        <v>479</v>
      </c>
      <c r="J9" s="3">
        <v>3.95</v>
      </c>
      <c r="K9" s="3">
        <v>5.8</v>
      </c>
      <c r="L9" s="3">
        <v>2.8</v>
      </c>
      <c r="M9" s="3">
        <v>8.4</v>
      </c>
      <c r="N9" s="3">
        <v>1.8</v>
      </c>
      <c r="O9" s="3">
        <v>39</v>
      </c>
      <c r="P9" s="3">
        <v>45</v>
      </c>
      <c r="Q9" s="3">
        <v>54</v>
      </c>
      <c r="R9" s="3">
        <v>10</v>
      </c>
      <c r="S9" s="3">
        <v>9</v>
      </c>
      <c r="T9" s="3">
        <v>8</v>
      </c>
      <c r="U9" s="3">
        <v>0</v>
      </c>
      <c r="V9" s="15">
        <f>100*1429/7260</f>
        <v>19.683195592286502</v>
      </c>
      <c r="W9" s="3">
        <v>4.0599999999999996</v>
      </c>
      <c r="X9" s="3">
        <v>48</v>
      </c>
      <c r="Y9" s="3">
        <v>50</v>
      </c>
      <c r="Z9" s="3">
        <v>12</v>
      </c>
      <c r="AA9" s="3">
        <v>13</v>
      </c>
      <c r="AB9" s="3">
        <v>52</v>
      </c>
      <c r="AC9" s="3">
        <v>13</v>
      </c>
    </row>
    <row r="10" spans="1:29" x14ac:dyDescent="0.35">
      <c r="A10" s="4" t="s">
        <v>29</v>
      </c>
      <c r="B10" s="3">
        <v>4042</v>
      </c>
      <c r="C10" s="3">
        <v>1601</v>
      </c>
      <c r="D10" s="3">
        <v>1500</v>
      </c>
      <c r="E10" s="3">
        <v>220</v>
      </c>
      <c r="F10" s="3">
        <v>204</v>
      </c>
      <c r="G10" s="3">
        <v>-7.74</v>
      </c>
      <c r="H10" s="3">
        <v>0.38</v>
      </c>
      <c r="I10" s="3">
        <v>489</v>
      </c>
      <c r="J10" s="3">
        <v>3.95</v>
      </c>
      <c r="K10" s="3">
        <v>6</v>
      </c>
      <c r="L10" s="3">
        <v>2.9</v>
      </c>
      <c r="M10" s="3">
        <v>9</v>
      </c>
      <c r="N10" s="3">
        <v>2</v>
      </c>
      <c r="O10" s="3">
        <v>29</v>
      </c>
      <c r="P10" s="3">
        <v>96</v>
      </c>
      <c r="Q10" s="3">
        <v>109</v>
      </c>
      <c r="R10" s="3">
        <v>14</v>
      </c>
      <c r="S10" s="3">
        <v>16</v>
      </c>
      <c r="T10" s="3">
        <v>14</v>
      </c>
      <c r="U10" s="3">
        <v>0</v>
      </c>
      <c r="V10" s="15">
        <f>100*5674/24090</f>
        <v>23.553341635533418</v>
      </c>
      <c r="W10" s="3">
        <v>4</v>
      </c>
      <c r="X10" s="3">
        <v>102</v>
      </c>
      <c r="Y10" s="3">
        <v>106</v>
      </c>
      <c r="Z10" s="3">
        <v>17</v>
      </c>
      <c r="AA10" s="3">
        <v>20</v>
      </c>
      <c r="AB10" s="3">
        <v>110</v>
      </c>
      <c r="AC10" s="3">
        <v>23</v>
      </c>
    </row>
    <row r="11" spans="1:29" x14ac:dyDescent="0.35">
      <c r="A11" s="4" t="s">
        <v>34</v>
      </c>
      <c r="B11" s="3">
        <v>1204</v>
      </c>
      <c r="C11" s="3">
        <v>1129</v>
      </c>
      <c r="D11" s="3">
        <v>1096</v>
      </c>
      <c r="E11" s="3">
        <v>95</v>
      </c>
      <c r="F11" s="3">
        <v>274</v>
      </c>
      <c r="G11" s="3">
        <v>-7.51</v>
      </c>
      <c r="H11" s="3">
        <v>0.40600000000000003</v>
      </c>
      <c r="I11" s="3">
        <v>466</v>
      </c>
      <c r="J11" s="3">
        <v>4.2300000000000004</v>
      </c>
      <c r="K11" s="3">
        <v>5.2</v>
      </c>
      <c r="L11" s="3">
        <v>2.4</v>
      </c>
      <c r="M11" s="3">
        <v>8.1</v>
      </c>
      <c r="N11" s="3">
        <v>1.7</v>
      </c>
      <c r="O11" s="3">
        <v>14</v>
      </c>
      <c r="P11" s="3">
        <v>28</v>
      </c>
      <c r="Q11" s="3">
        <v>42</v>
      </c>
      <c r="R11" s="3">
        <v>4</v>
      </c>
      <c r="S11" s="3">
        <v>0</v>
      </c>
      <c r="T11" s="3">
        <v>3</v>
      </c>
      <c r="U11" s="3">
        <v>0</v>
      </c>
      <c r="V11" s="15">
        <f>100*588/4465</f>
        <v>13.16909294512878</v>
      </c>
      <c r="W11" s="3">
        <v>4.13</v>
      </c>
      <c r="X11" s="3">
        <v>35</v>
      </c>
      <c r="Y11" s="3">
        <v>29</v>
      </c>
      <c r="Z11" s="3">
        <v>1</v>
      </c>
      <c r="AA11" s="3">
        <v>1</v>
      </c>
      <c r="AB11" s="3">
        <v>39</v>
      </c>
      <c r="AC11" s="3">
        <v>3</v>
      </c>
    </row>
    <row r="12" spans="1:29" x14ac:dyDescent="0.35">
      <c r="A12" s="4" t="s">
        <v>3</v>
      </c>
      <c r="B12" s="3">
        <v>4573</v>
      </c>
      <c r="C12" s="3">
        <v>417</v>
      </c>
      <c r="D12" s="3">
        <v>381</v>
      </c>
      <c r="E12" s="3">
        <v>47</v>
      </c>
      <c r="F12" s="3">
        <v>285</v>
      </c>
      <c r="G12" s="3">
        <v>-7.26</v>
      </c>
      <c r="H12" s="3">
        <v>0.433</v>
      </c>
      <c r="I12" s="3">
        <v>467</v>
      </c>
      <c r="J12" s="3">
        <v>3.67</v>
      </c>
      <c r="K12" s="3">
        <v>5.9</v>
      </c>
      <c r="L12" s="3">
        <v>2.7</v>
      </c>
      <c r="M12" s="3">
        <v>7.8</v>
      </c>
      <c r="N12" s="3">
        <v>1.3</v>
      </c>
      <c r="O12" s="3">
        <v>45</v>
      </c>
      <c r="V12" s="15"/>
    </row>
    <row r="13" spans="1:29" x14ac:dyDescent="0.35">
      <c r="A13" s="4" t="s">
        <v>4</v>
      </c>
      <c r="B13" s="3">
        <v>4560</v>
      </c>
      <c r="C13" s="3">
        <v>457</v>
      </c>
      <c r="D13" s="3">
        <v>419</v>
      </c>
      <c r="E13" s="3">
        <v>56</v>
      </c>
      <c r="F13" s="3">
        <v>253</v>
      </c>
      <c r="G13" s="3">
        <v>-7.24</v>
      </c>
      <c r="H13" s="3">
        <v>0.443</v>
      </c>
      <c r="I13" s="3">
        <v>457</v>
      </c>
      <c r="J13" s="3">
        <v>3.94</v>
      </c>
      <c r="K13" s="3">
        <v>5.6</v>
      </c>
      <c r="L13" s="3">
        <v>2.5</v>
      </c>
      <c r="M13" s="3">
        <v>7.5</v>
      </c>
      <c r="N13" s="3">
        <v>1.3</v>
      </c>
      <c r="O13" s="3">
        <v>45</v>
      </c>
      <c r="V13" s="15"/>
    </row>
    <row r="14" spans="1:29" x14ac:dyDescent="0.35">
      <c r="A14" s="4" t="s">
        <v>18</v>
      </c>
      <c r="B14" s="3">
        <v>4425</v>
      </c>
      <c r="C14" s="3">
        <v>930</v>
      </c>
      <c r="D14" s="3">
        <v>846</v>
      </c>
      <c r="E14" s="3">
        <v>123</v>
      </c>
      <c r="F14" s="3">
        <v>213</v>
      </c>
      <c r="G14" s="3">
        <v>-7.49</v>
      </c>
      <c r="H14" s="3">
        <v>0.40799999999999997</v>
      </c>
      <c r="I14" s="3">
        <v>479</v>
      </c>
      <c r="J14" s="3">
        <v>3.94</v>
      </c>
      <c r="K14" s="3">
        <v>5.8</v>
      </c>
      <c r="L14" s="3">
        <v>2.7</v>
      </c>
      <c r="M14" s="3">
        <v>8.4</v>
      </c>
      <c r="N14" s="3">
        <v>1.8</v>
      </c>
      <c r="O14" s="3">
        <v>42</v>
      </c>
      <c r="V14" s="15"/>
    </row>
    <row r="15" spans="1:29" x14ac:dyDescent="0.35">
      <c r="A15" s="4" t="s">
        <v>19</v>
      </c>
      <c r="B15" s="3">
        <v>4442</v>
      </c>
      <c r="C15" s="3">
        <v>836</v>
      </c>
      <c r="D15" s="3">
        <v>756</v>
      </c>
      <c r="E15" s="3">
        <v>98</v>
      </c>
      <c r="F15" s="3">
        <v>227</v>
      </c>
      <c r="G15" s="3">
        <v>-7.41</v>
      </c>
      <c r="H15" s="3">
        <v>0.39100000000000001</v>
      </c>
      <c r="I15" s="3">
        <v>481</v>
      </c>
      <c r="J15" s="3">
        <v>4.26</v>
      </c>
      <c r="K15" s="3">
        <v>5.6</v>
      </c>
      <c r="L15" s="3">
        <v>2.5</v>
      </c>
      <c r="M15" s="3">
        <v>8.4</v>
      </c>
      <c r="N15" s="3">
        <v>1.8</v>
      </c>
      <c r="O15" s="3">
        <v>46</v>
      </c>
      <c r="V15" s="15"/>
    </row>
    <row r="16" spans="1:29" x14ac:dyDescent="0.35">
      <c r="A16" s="4" t="s">
        <v>20</v>
      </c>
      <c r="B16" s="3">
        <v>4582</v>
      </c>
      <c r="C16" s="3">
        <v>410</v>
      </c>
      <c r="D16" s="3">
        <v>375</v>
      </c>
      <c r="E16" s="3">
        <v>47</v>
      </c>
      <c r="F16" s="3">
        <v>254</v>
      </c>
      <c r="G16" s="3">
        <v>-7.32</v>
      </c>
      <c r="H16" s="3">
        <v>0.39900000000000002</v>
      </c>
      <c r="I16" s="3">
        <v>492</v>
      </c>
      <c r="J16" s="3">
        <v>3.23</v>
      </c>
      <c r="K16" s="3">
        <v>6.7</v>
      </c>
      <c r="L16" s="3">
        <v>3.4</v>
      </c>
      <c r="M16" s="3">
        <v>8.6999999999999993</v>
      </c>
      <c r="N16" s="3">
        <v>1.3</v>
      </c>
      <c r="O16" s="3">
        <v>43</v>
      </c>
      <c r="V16" s="15"/>
    </row>
    <row r="17" spans="1:29" x14ac:dyDescent="0.35">
      <c r="A17" s="4" t="s">
        <v>21</v>
      </c>
      <c r="B17" s="3">
        <v>4439</v>
      </c>
      <c r="C17" s="3">
        <v>936</v>
      </c>
      <c r="D17" s="3">
        <v>850</v>
      </c>
      <c r="E17" s="3">
        <v>117</v>
      </c>
      <c r="F17" s="3">
        <v>256</v>
      </c>
      <c r="G17" s="3">
        <v>-7.36</v>
      </c>
      <c r="H17" s="3">
        <v>0.39100000000000001</v>
      </c>
      <c r="I17" s="3">
        <v>483</v>
      </c>
      <c r="J17" s="3">
        <v>4.03</v>
      </c>
      <c r="K17" s="3">
        <v>5.9</v>
      </c>
      <c r="L17" s="3">
        <v>2.8</v>
      </c>
      <c r="M17" s="3">
        <v>8.9</v>
      </c>
      <c r="N17" s="3">
        <v>1.6</v>
      </c>
      <c r="O17" s="3">
        <v>43</v>
      </c>
      <c r="V17" s="15"/>
    </row>
    <row r="18" spans="1:29" x14ac:dyDescent="0.35">
      <c r="A18" s="4" t="s">
        <v>27</v>
      </c>
      <c r="B18" s="3">
        <v>4539</v>
      </c>
      <c r="C18" s="3">
        <v>555</v>
      </c>
      <c r="D18" s="3">
        <v>512</v>
      </c>
      <c r="E18" s="3">
        <v>82</v>
      </c>
      <c r="F18" s="3">
        <v>229</v>
      </c>
      <c r="G18" s="3">
        <v>-7.5</v>
      </c>
      <c r="H18" s="3">
        <v>0.41799999999999998</v>
      </c>
      <c r="I18" s="3">
        <v>470</v>
      </c>
      <c r="J18" s="3">
        <v>3.83</v>
      </c>
      <c r="K18" s="3">
        <v>6</v>
      </c>
      <c r="L18" s="3">
        <v>2.8</v>
      </c>
      <c r="M18" s="3">
        <v>7.9</v>
      </c>
      <c r="N18" s="3">
        <v>1.3</v>
      </c>
      <c r="O18" s="3">
        <v>42</v>
      </c>
      <c r="P18" s="3">
        <v>25</v>
      </c>
      <c r="Q18" s="3">
        <v>27</v>
      </c>
      <c r="R18" s="3">
        <v>8</v>
      </c>
      <c r="S18" s="3">
        <v>12</v>
      </c>
      <c r="T18" s="3">
        <v>3</v>
      </c>
      <c r="U18" s="3">
        <v>0</v>
      </c>
      <c r="V18" s="15">
        <f>100*448/3321</f>
        <v>13.489912676904547</v>
      </c>
      <c r="W18" s="3">
        <v>4.1500000000000004</v>
      </c>
      <c r="X18" s="3">
        <v>25</v>
      </c>
      <c r="Y18" s="3">
        <v>23</v>
      </c>
      <c r="Z18" s="3">
        <v>12</v>
      </c>
      <c r="AA18" s="3">
        <v>13</v>
      </c>
      <c r="AB18" s="3">
        <v>24</v>
      </c>
      <c r="AC18" s="3">
        <v>14</v>
      </c>
    </row>
    <row r="19" spans="1:29" x14ac:dyDescent="0.35">
      <c r="A19" s="5" t="s">
        <v>26</v>
      </c>
      <c r="B19" s="3">
        <v>4385</v>
      </c>
      <c r="C19" s="3">
        <v>780</v>
      </c>
      <c r="D19" s="3">
        <v>737</v>
      </c>
      <c r="E19" s="3">
        <v>130</v>
      </c>
      <c r="F19" s="3">
        <v>218</v>
      </c>
      <c r="G19" s="3">
        <v>-7.53</v>
      </c>
      <c r="H19" s="3">
        <v>0.41899999999999998</v>
      </c>
      <c r="I19" s="3">
        <v>467</v>
      </c>
      <c r="J19" s="3">
        <v>4.04</v>
      </c>
      <c r="K19" s="3">
        <v>5.5</v>
      </c>
      <c r="L19" s="3">
        <v>2.9</v>
      </c>
      <c r="M19" s="3">
        <v>8.3000000000000007</v>
      </c>
      <c r="N19" s="3">
        <v>1.4</v>
      </c>
      <c r="O19" s="3">
        <v>29</v>
      </c>
      <c r="P19" s="3">
        <v>46</v>
      </c>
      <c r="Q19" s="3">
        <v>45</v>
      </c>
      <c r="R19" s="3">
        <v>13</v>
      </c>
      <c r="S19" s="3">
        <v>14</v>
      </c>
      <c r="T19" s="3">
        <v>6</v>
      </c>
      <c r="U19" s="3">
        <v>0</v>
      </c>
      <c r="V19" s="15">
        <f>100*1392/8385</f>
        <v>16.60107334525939</v>
      </c>
      <c r="W19" s="3">
        <v>4.07</v>
      </c>
      <c r="X19" s="3">
        <v>45</v>
      </c>
      <c r="Y19" s="3">
        <v>41</v>
      </c>
      <c r="Z19" s="3">
        <v>17</v>
      </c>
      <c r="AA19" s="3">
        <v>19</v>
      </c>
      <c r="AB19" s="3">
        <v>47</v>
      </c>
      <c r="AC19" s="3">
        <v>21</v>
      </c>
    </row>
    <row r="20" spans="1:29" x14ac:dyDescent="0.35">
      <c r="A20" s="5" t="s">
        <v>31</v>
      </c>
      <c r="B20" s="3">
        <v>3780</v>
      </c>
      <c r="C20" s="3">
        <v>1101</v>
      </c>
      <c r="D20" s="3">
        <v>1058</v>
      </c>
      <c r="E20" s="3">
        <v>182</v>
      </c>
      <c r="F20" s="3">
        <v>223</v>
      </c>
      <c r="G20" s="3">
        <v>-7.4349999999999996</v>
      </c>
      <c r="H20" s="3">
        <v>0.433</v>
      </c>
      <c r="I20" s="3">
        <v>450</v>
      </c>
      <c r="J20" s="3">
        <v>4.34</v>
      </c>
      <c r="K20" s="3">
        <v>5</v>
      </c>
      <c r="L20" s="3">
        <v>2.5</v>
      </c>
      <c r="M20" s="3">
        <v>8.3000000000000007</v>
      </c>
      <c r="N20" s="3">
        <v>1.5</v>
      </c>
      <c r="O20" s="3">
        <v>18</v>
      </c>
      <c r="P20" s="3">
        <v>70</v>
      </c>
      <c r="Q20" s="3">
        <v>75</v>
      </c>
      <c r="R20" s="3">
        <v>22</v>
      </c>
      <c r="S20" s="3">
        <v>15</v>
      </c>
      <c r="T20" s="3">
        <v>5</v>
      </c>
      <c r="U20" s="3">
        <v>0</v>
      </c>
      <c r="V20" s="15">
        <f>100*3485/16471</f>
        <v>21.158399611438284</v>
      </c>
      <c r="W20" s="3">
        <v>3.95</v>
      </c>
      <c r="X20" s="3">
        <v>73</v>
      </c>
      <c r="Y20" s="3">
        <v>75</v>
      </c>
      <c r="Z20" s="3">
        <v>21</v>
      </c>
      <c r="AA20" s="3">
        <v>22</v>
      </c>
      <c r="AB20" s="3">
        <v>78</v>
      </c>
      <c r="AC20" s="3">
        <v>26</v>
      </c>
    </row>
    <row r="21" spans="1:29" x14ac:dyDescent="0.35">
      <c r="A21" s="5" t="s">
        <v>33</v>
      </c>
      <c r="B21" s="3" t="s">
        <v>25</v>
      </c>
      <c r="C21" s="3" t="s">
        <v>25</v>
      </c>
      <c r="D21" s="3" t="s">
        <v>25</v>
      </c>
      <c r="E21" s="3" t="s">
        <v>25</v>
      </c>
      <c r="F21" s="3" t="s">
        <v>25</v>
      </c>
      <c r="G21" s="3" t="s">
        <v>25</v>
      </c>
      <c r="H21" s="3" t="s">
        <v>25</v>
      </c>
      <c r="I21" s="3" t="s">
        <v>25</v>
      </c>
      <c r="J21" s="3" t="s">
        <v>25</v>
      </c>
      <c r="K21" s="3" t="s">
        <v>25</v>
      </c>
      <c r="L21" s="3" t="s">
        <v>25</v>
      </c>
      <c r="M21" s="3" t="s">
        <v>25</v>
      </c>
      <c r="N21" s="3" t="s">
        <v>25</v>
      </c>
      <c r="O21" s="3" t="s">
        <v>25</v>
      </c>
      <c r="P21" s="3" t="s">
        <v>25</v>
      </c>
      <c r="Q21" s="3" t="s">
        <v>25</v>
      </c>
      <c r="R21" s="3" t="s">
        <v>25</v>
      </c>
      <c r="S21" s="3" t="s">
        <v>25</v>
      </c>
      <c r="T21" s="3" t="s">
        <v>25</v>
      </c>
      <c r="U21" s="3" t="s">
        <v>25</v>
      </c>
      <c r="V21" s="15" t="s">
        <v>25</v>
      </c>
      <c r="W21" s="3" t="s">
        <v>25</v>
      </c>
      <c r="X21" s="3" t="s">
        <v>25</v>
      </c>
      <c r="Y21" s="3" t="s">
        <v>25</v>
      </c>
      <c r="Z21" s="3" t="s">
        <v>25</v>
      </c>
      <c r="AA21" s="3" t="s">
        <v>25</v>
      </c>
      <c r="AB21" s="3" t="s">
        <v>25</v>
      </c>
      <c r="AC21" s="3" t="s">
        <v>25</v>
      </c>
    </row>
    <row r="22" spans="1:29" x14ac:dyDescent="0.35">
      <c r="V22" s="15"/>
    </row>
    <row r="23" spans="1:29" x14ac:dyDescent="0.35">
      <c r="A23" s="16" t="s">
        <v>22</v>
      </c>
      <c r="V23" s="15"/>
    </row>
    <row r="24" spans="1:29" ht="15" thickBot="1" x14ac:dyDescent="0.4">
      <c r="A24" s="1"/>
      <c r="B24" s="2" t="s">
        <v>5</v>
      </c>
      <c r="C24" s="2" t="s">
        <v>6</v>
      </c>
      <c r="D24" s="2" t="s">
        <v>7</v>
      </c>
      <c r="E24" s="2" t="s">
        <v>8</v>
      </c>
      <c r="F24" s="2" t="s">
        <v>9</v>
      </c>
      <c r="G24" s="2" t="s">
        <v>10</v>
      </c>
      <c r="H24" s="2" t="s">
        <v>11</v>
      </c>
      <c r="I24" s="2" t="s">
        <v>12</v>
      </c>
      <c r="J24" s="2" t="s">
        <v>13</v>
      </c>
      <c r="K24" s="2" t="s">
        <v>14</v>
      </c>
      <c r="L24" s="2" t="s">
        <v>15</v>
      </c>
      <c r="M24" s="2" t="s">
        <v>16</v>
      </c>
      <c r="N24" s="2" t="s">
        <v>17</v>
      </c>
      <c r="O24" s="2" t="s">
        <v>36</v>
      </c>
      <c r="P24" s="10" t="s">
        <v>60</v>
      </c>
      <c r="Q24" s="10" t="s">
        <v>61</v>
      </c>
      <c r="R24" s="10" t="s">
        <v>95</v>
      </c>
      <c r="S24" s="10" t="s">
        <v>63</v>
      </c>
      <c r="T24" s="10" t="s">
        <v>64</v>
      </c>
      <c r="U24" s="10" t="s">
        <v>65</v>
      </c>
      <c r="V24" s="14" t="s">
        <v>73</v>
      </c>
      <c r="W24" s="10" t="s">
        <v>66</v>
      </c>
      <c r="X24" s="10" t="s">
        <v>67</v>
      </c>
      <c r="Y24" s="10" t="s">
        <v>68</v>
      </c>
      <c r="Z24" s="10" t="s">
        <v>69</v>
      </c>
      <c r="AA24" s="10" t="s">
        <v>70</v>
      </c>
      <c r="AB24" s="10" t="s">
        <v>71</v>
      </c>
      <c r="AC24" s="10" t="s">
        <v>72</v>
      </c>
    </row>
    <row r="25" spans="1:29" x14ac:dyDescent="0.35">
      <c r="A25" s="18" t="s">
        <v>1</v>
      </c>
      <c r="B25" s="3">
        <v>4604</v>
      </c>
      <c r="C25" s="3">
        <v>49</v>
      </c>
      <c r="D25" s="3">
        <v>46</v>
      </c>
      <c r="E25" s="3">
        <v>5</v>
      </c>
      <c r="F25" s="3">
        <v>283</v>
      </c>
      <c r="G25" s="3">
        <v>-7.7</v>
      </c>
      <c r="H25" s="3">
        <v>0.53</v>
      </c>
      <c r="I25" s="3">
        <v>416</v>
      </c>
      <c r="J25" s="3">
        <v>2.72</v>
      </c>
      <c r="K25" s="3">
        <v>5.4</v>
      </c>
      <c r="L25" s="3">
        <v>3</v>
      </c>
      <c r="M25" s="3">
        <v>3.8</v>
      </c>
      <c r="N25" s="3">
        <v>0.8</v>
      </c>
      <c r="O25" s="3">
        <v>80</v>
      </c>
      <c r="P25" s="3">
        <v>1</v>
      </c>
      <c r="Q25" s="3">
        <v>1</v>
      </c>
      <c r="R25" s="3">
        <v>0</v>
      </c>
      <c r="S25" s="3">
        <v>0</v>
      </c>
      <c r="T25" s="3">
        <v>1</v>
      </c>
      <c r="U25" s="3">
        <v>0</v>
      </c>
      <c r="V25" s="15">
        <f>100/10</f>
        <v>10</v>
      </c>
      <c r="W25" s="3">
        <v>4.29</v>
      </c>
      <c r="X25" s="3">
        <v>1</v>
      </c>
      <c r="Y25" s="3">
        <v>1</v>
      </c>
      <c r="Z25" s="3">
        <v>0</v>
      </c>
      <c r="AA25" s="3">
        <v>0</v>
      </c>
      <c r="AB25" s="3">
        <v>1</v>
      </c>
      <c r="AC25" s="3">
        <v>0</v>
      </c>
    </row>
    <row r="26" spans="1:29" x14ac:dyDescent="0.35">
      <c r="A26" s="4" t="s">
        <v>2</v>
      </c>
      <c r="B26" s="3">
        <v>4589</v>
      </c>
      <c r="C26" s="3">
        <v>539</v>
      </c>
      <c r="D26" s="3">
        <v>472</v>
      </c>
      <c r="E26" s="3">
        <v>107</v>
      </c>
      <c r="F26" s="3">
        <v>171</v>
      </c>
      <c r="G26" s="3">
        <v>-7.89</v>
      </c>
      <c r="H26" s="3">
        <v>0.39</v>
      </c>
      <c r="I26" s="3">
        <v>491</v>
      </c>
      <c r="J26" s="3">
        <v>3.96</v>
      </c>
      <c r="K26" s="3">
        <v>5.7</v>
      </c>
      <c r="L26" s="3">
        <v>2.8</v>
      </c>
      <c r="M26" s="3">
        <v>8.6</v>
      </c>
      <c r="N26" s="3">
        <v>2.2999999999999998</v>
      </c>
      <c r="O26" s="3">
        <v>51</v>
      </c>
      <c r="P26" s="3">
        <v>54</v>
      </c>
      <c r="Q26" s="3">
        <v>63</v>
      </c>
      <c r="R26" s="3">
        <v>10</v>
      </c>
      <c r="S26" s="3">
        <v>11</v>
      </c>
      <c r="T26" s="3">
        <v>8</v>
      </c>
      <c r="U26" s="3">
        <v>0</v>
      </c>
      <c r="V26" s="15">
        <f>100*1803/5671</f>
        <v>31.793334508904955</v>
      </c>
      <c r="W26" s="3">
        <v>3.89</v>
      </c>
      <c r="X26" s="3">
        <v>60</v>
      </c>
      <c r="Y26" s="3">
        <v>60</v>
      </c>
      <c r="Z26" s="3">
        <v>11</v>
      </c>
      <c r="AA26" s="3">
        <v>12</v>
      </c>
      <c r="AB26" s="3">
        <v>60</v>
      </c>
      <c r="AC26" s="3">
        <v>13</v>
      </c>
    </row>
    <row r="27" spans="1:29" x14ac:dyDescent="0.35">
      <c r="A27" s="4" t="s">
        <v>29</v>
      </c>
      <c r="B27" s="3">
        <v>4193</v>
      </c>
      <c r="C27" s="3">
        <v>1433</v>
      </c>
      <c r="D27" s="3">
        <v>1328</v>
      </c>
      <c r="E27" s="3">
        <v>255</v>
      </c>
      <c r="F27" s="3">
        <v>177</v>
      </c>
      <c r="G27" s="3">
        <v>-7.84</v>
      </c>
      <c r="H27" s="3">
        <v>0.4</v>
      </c>
      <c r="I27" s="3">
        <v>493</v>
      </c>
      <c r="J27" s="3">
        <v>3.91</v>
      </c>
      <c r="K27" s="3">
        <v>6</v>
      </c>
      <c r="L27" s="3">
        <v>2.8</v>
      </c>
      <c r="M27" s="3">
        <v>8.6</v>
      </c>
      <c r="N27" s="3">
        <v>2.1</v>
      </c>
      <c r="O27" s="3">
        <v>33</v>
      </c>
      <c r="P27" s="3">
        <v>112</v>
      </c>
      <c r="Q27" s="3">
        <v>134</v>
      </c>
      <c r="R27" s="3">
        <v>28</v>
      </c>
      <c r="S27" s="3">
        <v>29</v>
      </c>
      <c r="T27" s="3">
        <v>22</v>
      </c>
      <c r="U27" s="3">
        <v>0</v>
      </c>
      <c r="V27" s="15">
        <f>100*8209/32385</f>
        <v>25.348155010035509</v>
      </c>
      <c r="W27" s="3">
        <v>4.01</v>
      </c>
      <c r="X27" s="3">
        <v>123</v>
      </c>
      <c r="Y27" s="3">
        <v>125</v>
      </c>
      <c r="Z27" s="3">
        <v>31</v>
      </c>
      <c r="AA27" s="3">
        <v>32</v>
      </c>
      <c r="AB27" s="3">
        <v>132</v>
      </c>
      <c r="AC27" s="3">
        <v>34</v>
      </c>
    </row>
    <row r="28" spans="1:29" x14ac:dyDescent="0.35">
      <c r="A28" s="4" t="s">
        <v>34</v>
      </c>
      <c r="B28" s="3">
        <v>1123</v>
      </c>
      <c r="C28" s="3">
        <v>1024</v>
      </c>
      <c r="D28" s="3">
        <v>998</v>
      </c>
      <c r="E28" s="3">
        <v>81</v>
      </c>
      <c r="F28" s="3">
        <v>231</v>
      </c>
      <c r="G28" s="3">
        <v>-7.53</v>
      </c>
      <c r="H28" s="3">
        <v>0.39700000000000002</v>
      </c>
      <c r="I28" s="3">
        <v>468</v>
      </c>
      <c r="J28" s="3">
        <v>3.51</v>
      </c>
      <c r="K28" s="3">
        <v>5.9</v>
      </c>
      <c r="L28" s="3">
        <v>2.8</v>
      </c>
      <c r="M28" s="3">
        <v>7.3</v>
      </c>
      <c r="N28" s="3">
        <v>1.7</v>
      </c>
      <c r="O28" s="3">
        <v>15</v>
      </c>
      <c r="P28" s="3">
        <v>22</v>
      </c>
      <c r="Q28" s="3">
        <v>35</v>
      </c>
      <c r="R28" s="3">
        <v>2</v>
      </c>
      <c r="S28" s="3">
        <v>3</v>
      </c>
      <c r="T28" s="3">
        <v>6</v>
      </c>
      <c r="U28" s="3">
        <v>0</v>
      </c>
      <c r="V28" s="15">
        <f>100*430/3240</f>
        <v>13.271604938271604</v>
      </c>
      <c r="W28" s="3">
        <v>4.28</v>
      </c>
      <c r="X28" s="3">
        <v>33</v>
      </c>
      <c r="Y28" s="3">
        <v>26</v>
      </c>
      <c r="Z28" s="3">
        <v>3</v>
      </c>
      <c r="AA28" s="3">
        <v>4</v>
      </c>
      <c r="AB28" s="3">
        <v>36</v>
      </c>
      <c r="AC28" s="3">
        <v>7</v>
      </c>
    </row>
    <row r="29" spans="1:29" x14ac:dyDescent="0.35">
      <c r="A29" s="4" t="s">
        <v>3</v>
      </c>
      <c r="B29" s="3">
        <v>4610</v>
      </c>
      <c r="C29" s="3">
        <v>55</v>
      </c>
      <c r="D29" s="3">
        <v>52</v>
      </c>
      <c r="E29" s="3">
        <v>6</v>
      </c>
      <c r="F29" s="3">
        <v>236</v>
      </c>
      <c r="G29" s="3">
        <v>-7.78</v>
      </c>
      <c r="H29" s="3">
        <v>0.51</v>
      </c>
      <c r="I29" s="3">
        <v>425</v>
      </c>
      <c r="J29" s="3">
        <v>3.23</v>
      </c>
      <c r="K29" s="3">
        <v>5.2</v>
      </c>
      <c r="L29" s="3">
        <v>3</v>
      </c>
      <c r="M29" s="3">
        <v>4.7</v>
      </c>
      <c r="N29" s="3">
        <v>1.2</v>
      </c>
      <c r="O29" s="3">
        <v>83</v>
      </c>
      <c r="V29" s="15"/>
    </row>
    <row r="30" spans="1:29" x14ac:dyDescent="0.35">
      <c r="A30" s="4" t="s">
        <v>4</v>
      </c>
      <c r="B30" s="3">
        <v>4757</v>
      </c>
      <c r="C30" s="3">
        <v>84</v>
      </c>
      <c r="D30" s="3">
        <v>80</v>
      </c>
      <c r="E30" s="3">
        <v>14</v>
      </c>
      <c r="F30" s="3">
        <v>134</v>
      </c>
      <c r="G30" s="3">
        <v>-8.01</v>
      </c>
      <c r="H30" s="3">
        <v>0.48</v>
      </c>
      <c r="I30" s="3">
        <v>449</v>
      </c>
      <c r="J30" s="3">
        <v>3.95</v>
      </c>
      <c r="K30" s="3">
        <v>5.2</v>
      </c>
      <c r="L30" s="3">
        <v>2.4</v>
      </c>
      <c r="M30" s="3">
        <v>7.2</v>
      </c>
      <c r="N30" s="3">
        <v>1.9</v>
      </c>
      <c r="O30" s="3">
        <v>64</v>
      </c>
      <c r="V30" s="15"/>
    </row>
    <row r="31" spans="1:29" x14ac:dyDescent="0.35">
      <c r="A31" s="4" t="s">
        <v>18</v>
      </c>
      <c r="B31" s="3">
        <v>4548</v>
      </c>
      <c r="C31" s="3">
        <v>540</v>
      </c>
      <c r="D31" s="3">
        <v>477</v>
      </c>
      <c r="E31" s="3">
        <v>92</v>
      </c>
      <c r="F31" s="3">
        <v>195</v>
      </c>
      <c r="G31" s="3">
        <v>-7.73</v>
      </c>
      <c r="H31" s="3">
        <v>0.41599999999999998</v>
      </c>
      <c r="I31" s="3">
        <v>474</v>
      </c>
      <c r="J31" s="3">
        <v>4.07</v>
      </c>
      <c r="K31" s="3">
        <v>5.5</v>
      </c>
      <c r="L31" s="3">
        <v>2.5</v>
      </c>
      <c r="M31" s="3">
        <v>8.1</v>
      </c>
      <c r="N31" s="3">
        <v>2.1</v>
      </c>
      <c r="O31" s="3">
        <v>60</v>
      </c>
      <c r="V31" s="15"/>
    </row>
    <row r="32" spans="1:29" x14ac:dyDescent="0.35">
      <c r="A32" s="4" t="s">
        <v>19</v>
      </c>
      <c r="B32" s="3">
        <v>4547</v>
      </c>
      <c r="C32" s="3">
        <v>423</v>
      </c>
      <c r="D32" s="3">
        <v>368</v>
      </c>
      <c r="E32" s="3">
        <v>67</v>
      </c>
      <c r="F32" s="3">
        <v>187</v>
      </c>
      <c r="G32" s="3">
        <v>-7.73</v>
      </c>
      <c r="H32" s="3">
        <v>0.44500000000000001</v>
      </c>
      <c r="I32" s="3">
        <v>465</v>
      </c>
      <c r="J32" s="3">
        <v>3.96</v>
      </c>
      <c r="K32" s="3">
        <v>5.7</v>
      </c>
      <c r="L32" s="3">
        <v>2.5</v>
      </c>
      <c r="M32" s="3">
        <v>7.6</v>
      </c>
      <c r="N32" s="3">
        <v>1.9</v>
      </c>
      <c r="O32" s="3">
        <v>69</v>
      </c>
      <c r="V32" s="15"/>
    </row>
    <row r="33" spans="1:29" x14ac:dyDescent="0.35">
      <c r="A33" s="4" t="s">
        <v>20</v>
      </c>
      <c r="B33" s="3">
        <v>4603</v>
      </c>
      <c r="C33" s="3">
        <v>53</v>
      </c>
      <c r="D33" s="3">
        <v>50</v>
      </c>
      <c r="E33" s="3">
        <v>6</v>
      </c>
      <c r="F33" s="3">
        <v>237</v>
      </c>
      <c r="G33" s="3">
        <v>-7.72</v>
      </c>
      <c r="H33" s="3">
        <v>0.51</v>
      </c>
      <c r="I33" s="3">
        <v>422</v>
      </c>
      <c r="J33" s="3">
        <v>3.15</v>
      </c>
      <c r="K33" s="3">
        <v>5.2</v>
      </c>
      <c r="L33" s="3">
        <v>3</v>
      </c>
      <c r="M33" s="3">
        <v>4.7</v>
      </c>
      <c r="N33" s="3">
        <v>1.2</v>
      </c>
      <c r="O33" s="3">
        <v>67</v>
      </c>
      <c r="V33" s="15"/>
    </row>
    <row r="34" spans="1:29" x14ac:dyDescent="0.35">
      <c r="A34" s="4" t="s">
        <v>21</v>
      </c>
      <c r="B34" s="3">
        <v>4561</v>
      </c>
      <c r="C34" s="3">
        <v>525</v>
      </c>
      <c r="D34" s="3">
        <v>458</v>
      </c>
      <c r="E34" s="3">
        <v>84</v>
      </c>
      <c r="F34" s="3">
        <v>230</v>
      </c>
      <c r="G34" s="3">
        <v>-7.7</v>
      </c>
      <c r="H34" s="3">
        <v>0.45</v>
      </c>
      <c r="I34" s="3">
        <v>461</v>
      </c>
      <c r="J34" s="3">
        <v>4.12</v>
      </c>
      <c r="K34" s="3">
        <v>5.5</v>
      </c>
      <c r="L34" s="3">
        <v>2.4</v>
      </c>
      <c r="M34" s="3">
        <v>7.8</v>
      </c>
      <c r="N34" s="3">
        <v>1.9</v>
      </c>
      <c r="O34" s="3">
        <v>58</v>
      </c>
      <c r="V34" s="15"/>
    </row>
    <row r="35" spans="1:29" x14ac:dyDescent="0.35">
      <c r="A35" s="5" t="s">
        <v>27</v>
      </c>
      <c r="B35" s="3">
        <v>4889</v>
      </c>
      <c r="C35" s="3">
        <v>115</v>
      </c>
      <c r="D35" s="3">
        <v>109</v>
      </c>
      <c r="E35" s="3">
        <v>27</v>
      </c>
      <c r="F35" s="3">
        <v>98</v>
      </c>
      <c r="G35" s="3">
        <v>-7.94</v>
      </c>
      <c r="H35" s="3">
        <v>0.44900000000000001</v>
      </c>
      <c r="I35" s="3">
        <v>463</v>
      </c>
      <c r="J35" s="3">
        <v>4.7699999999999996</v>
      </c>
      <c r="K35" s="3">
        <v>4.7</v>
      </c>
      <c r="L35" s="3">
        <v>2.6</v>
      </c>
      <c r="M35" s="3">
        <v>7.6</v>
      </c>
      <c r="N35" s="3">
        <v>2.2999999999999998</v>
      </c>
      <c r="O35" s="3">
        <v>41</v>
      </c>
      <c r="P35" s="3">
        <v>18</v>
      </c>
      <c r="Q35" s="3">
        <v>20</v>
      </c>
      <c r="R35" s="3">
        <v>0</v>
      </c>
      <c r="S35" s="3">
        <v>0</v>
      </c>
      <c r="T35" s="3">
        <v>1</v>
      </c>
      <c r="U35" s="3">
        <v>0</v>
      </c>
      <c r="V35" s="15">
        <f>100*212/351</f>
        <v>60.3988603988604</v>
      </c>
      <c r="W35" s="3">
        <v>3.8</v>
      </c>
      <c r="X35" s="3">
        <v>20</v>
      </c>
      <c r="Y35" s="3">
        <v>19</v>
      </c>
      <c r="Z35" s="3">
        <v>0</v>
      </c>
      <c r="AA35" s="3">
        <v>1</v>
      </c>
      <c r="AB35" s="3">
        <v>21</v>
      </c>
      <c r="AC35" s="3">
        <v>0</v>
      </c>
    </row>
    <row r="36" spans="1:29" x14ac:dyDescent="0.35">
      <c r="A36" s="5" t="s">
        <v>26</v>
      </c>
      <c r="B36" s="3">
        <v>4779</v>
      </c>
      <c r="C36" s="3">
        <v>310</v>
      </c>
      <c r="D36" s="3">
        <v>297</v>
      </c>
      <c r="E36" s="3">
        <v>112</v>
      </c>
      <c r="F36" s="3">
        <v>122</v>
      </c>
      <c r="G36" s="3">
        <v>-8.09</v>
      </c>
      <c r="H36" s="3">
        <v>0.44700000000000001</v>
      </c>
      <c r="I36" s="3">
        <v>470</v>
      </c>
      <c r="J36" s="3">
        <v>5.04</v>
      </c>
      <c r="K36" s="3">
        <v>4.7</v>
      </c>
      <c r="L36" s="3">
        <v>2.2000000000000002</v>
      </c>
      <c r="M36" s="3">
        <v>8</v>
      </c>
      <c r="N36" s="3">
        <v>2.6</v>
      </c>
      <c r="O36" s="3">
        <v>15</v>
      </c>
      <c r="P36" s="3">
        <v>71</v>
      </c>
      <c r="Q36" s="3">
        <v>88</v>
      </c>
      <c r="R36" s="3">
        <v>0</v>
      </c>
      <c r="S36" s="3">
        <v>0</v>
      </c>
      <c r="T36" s="3">
        <v>3</v>
      </c>
      <c r="U36" s="3">
        <v>0</v>
      </c>
      <c r="V36" s="15">
        <f>100*4132/6216</f>
        <v>66.473616473616474</v>
      </c>
      <c r="W36" s="3">
        <v>3.66</v>
      </c>
      <c r="X36" s="3">
        <v>83</v>
      </c>
      <c r="Y36" s="3">
        <v>85</v>
      </c>
      <c r="Z36" s="3">
        <v>1</v>
      </c>
      <c r="AA36" s="3">
        <v>2</v>
      </c>
      <c r="AB36" s="3">
        <v>91</v>
      </c>
      <c r="AC36" s="3">
        <v>0</v>
      </c>
    </row>
    <row r="37" spans="1:29" x14ac:dyDescent="0.35">
      <c r="A37" s="5" t="s">
        <v>31</v>
      </c>
      <c r="B37" s="3">
        <v>3985</v>
      </c>
      <c r="C37" s="3">
        <v>816</v>
      </c>
      <c r="D37" s="3">
        <v>799</v>
      </c>
      <c r="E37" s="3">
        <v>329</v>
      </c>
      <c r="F37" s="3">
        <v>109</v>
      </c>
      <c r="G37" s="3">
        <v>-8</v>
      </c>
      <c r="H37" s="3">
        <v>0.42599999999999999</v>
      </c>
      <c r="I37" s="3">
        <v>480</v>
      </c>
      <c r="J37" s="3">
        <v>4.96</v>
      </c>
      <c r="K37" s="3">
        <v>5</v>
      </c>
      <c r="L37" s="3">
        <v>2.2999999999999998</v>
      </c>
      <c r="M37" s="3">
        <v>8.6999999999999993</v>
      </c>
      <c r="N37" s="3">
        <v>2.6</v>
      </c>
      <c r="O37" s="3">
        <v>7</v>
      </c>
      <c r="P37" s="3">
        <v>192</v>
      </c>
      <c r="Q37" s="3">
        <v>272</v>
      </c>
      <c r="R37" s="3">
        <v>0</v>
      </c>
      <c r="S37" s="3">
        <v>1</v>
      </c>
      <c r="T37" s="3">
        <v>6</v>
      </c>
      <c r="U37" s="3">
        <v>0</v>
      </c>
      <c r="V37" s="15">
        <f>100*37447/53956</f>
        <v>69.402846764029945</v>
      </c>
      <c r="W37" s="3">
        <v>3.73</v>
      </c>
      <c r="X37" s="3">
        <v>254</v>
      </c>
      <c r="Y37" s="3">
        <v>255</v>
      </c>
      <c r="Z37" s="3">
        <v>2</v>
      </c>
      <c r="AA37" s="3">
        <v>7</v>
      </c>
      <c r="AB37" s="3">
        <v>272</v>
      </c>
      <c r="AC37" s="3">
        <v>2</v>
      </c>
    </row>
    <row r="38" spans="1:29" x14ac:dyDescent="0.35">
      <c r="A38" s="5" t="s">
        <v>33</v>
      </c>
      <c r="B38" s="3">
        <v>2267</v>
      </c>
      <c r="C38" s="3">
        <v>1088</v>
      </c>
      <c r="D38" s="3">
        <v>1071</v>
      </c>
      <c r="E38" s="3">
        <v>373</v>
      </c>
      <c r="F38" s="3">
        <v>120</v>
      </c>
      <c r="G38" s="3">
        <v>-7.95</v>
      </c>
      <c r="H38" s="3">
        <v>0.41899999999999998</v>
      </c>
      <c r="I38" s="3">
        <v>475</v>
      </c>
      <c r="J38" s="3">
        <v>4.82</v>
      </c>
      <c r="K38" s="3">
        <v>4.9000000000000004</v>
      </c>
      <c r="L38" s="3">
        <v>2.4</v>
      </c>
      <c r="M38" s="3">
        <v>8.4</v>
      </c>
      <c r="N38" s="3">
        <v>2.6</v>
      </c>
      <c r="O38" s="3">
        <v>5</v>
      </c>
      <c r="P38" s="3">
        <v>186</v>
      </c>
      <c r="Q38" s="3">
        <v>288</v>
      </c>
      <c r="R38" s="3">
        <v>2</v>
      </c>
      <c r="S38" s="3">
        <v>1</v>
      </c>
      <c r="T38" s="3">
        <v>10</v>
      </c>
      <c r="U38" s="3">
        <v>0</v>
      </c>
      <c r="V38" s="15">
        <f>100*45395/69378</f>
        <v>65.431404768082103</v>
      </c>
      <c r="W38" s="3">
        <v>3.75</v>
      </c>
      <c r="X38" s="3">
        <v>277</v>
      </c>
      <c r="Y38" s="3">
        <v>274</v>
      </c>
      <c r="Z38" s="3">
        <v>1</v>
      </c>
      <c r="AA38" s="3">
        <v>5</v>
      </c>
      <c r="AB38" s="3">
        <v>300</v>
      </c>
      <c r="AC38" s="3">
        <v>2</v>
      </c>
    </row>
    <row r="41" spans="1:29" x14ac:dyDescent="0.35">
      <c r="A41" s="5" t="s">
        <v>24</v>
      </c>
    </row>
    <row r="42" spans="1:29" ht="15" thickBot="1" x14ac:dyDescent="0.4">
      <c r="A42" s="1"/>
      <c r="B42" s="2" t="s">
        <v>5</v>
      </c>
      <c r="C42" s="2" t="s">
        <v>6</v>
      </c>
      <c r="D42" s="2" t="s">
        <v>7</v>
      </c>
      <c r="E42" s="2" t="s">
        <v>8</v>
      </c>
      <c r="F42" s="2" t="s">
        <v>9</v>
      </c>
      <c r="G42" s="2" t="s">
        <v>10</v>
      </c>
      <c r="H42" s="2" t="s">
        <v>11</v>
      </c>
      <c r="I42" s="2" t="s">
        <v>12</v>
      </c>
      <c r="J42" s="2" t="s">
        <v>13</v>
      </c>
      <c r="K42" s="2" t="s">
        <v>14</v>
      </c>
      <c r="L42" s="2" t="s">
        <v>15</v>
      </c>
      <c r="M42" s="2" t="s">
        <v>16</v>
      </c>
      <c r="N42" s="2" t="s">
        <v>17</v>
      </c>
      <c r="O42" s="2" t="s">
        <v>36</v>
      </c>
      <c r="P42" s="10" t="s">
        <v>60</v>
      </c>
      <c r="Q42" s="10" t="s">
        <v>61</v>
      </c>
      <c r="R42" s="10" t="s">
        <v>62</v>
      </c>
      <c r="S42" s="10" t="s">
        <v>63</v>
      </c>
      <c r="T42" s="10" t="s">
        <v>64</v>
      </c>
      <c r="U42" s="10" t="s">
        <v>65</v>
      </c>
      <c r="V42" s="14" t="s">
        <v>73</v>
      </c>
      <c r="W42" s="10" t="s">
        <v>66</v>
      </c>
      <c r="X42" s="10" t="s">
        <v>67</v>
      </c>
      <c r="Y42" s="10" t="s">
        <v>68</v>
      </c>
      <c r="Z42" s="10" t="s">
        <v>69</v>
      </c>
      <c r="AA42" s="10" t="s">
        <v>70</v>
      </c>
      <c r="AB42" s="10" t="s">
        <v>71</v>
      </c>
      <c r="AC42" s="10" t="s">
        <v>72</v>
      </c>
    </row>
    <row r="43" spans="1:29" x14ac:dyDescent="0.35">
      <c r="A43" s="18" t="s">
        <v>1</v>
      </c>
      <c r="B43" s="3">
        <v>5000</v>
      </c>
      <c r="C43" s="3">
        <v>1</v>
      </c>
      <c r="D43" s="3">
        <v>1</v>
      </c>
      <c r="E43" s="3">
        <v>1</v>
      </c>
      <c r="F43" s="3">
        <v>3</v>
      </c>
      <c r="G43" s="3">
        <v>-8.4</v>
      </c>
      <c r="H43" s="3">
        <v>0.41</v>
      </c>
      <c r="I43" s="3">
        <v>456</v>
      </c>
      <c r="J43" s="3">
        <v>5.28</v>
      </c>
      <c r="K43" s="3">
        <v>4</v>
      </c>
      <c r="L43" s="3">
        <v>3</v>
      </c>
      <c r="M43" s="3">
        <v>9</v>
      </c>
      <c r="N43" s="3">
        <v>3</v>
      </c>
      <c r="O43" s="3">
        <v>100</v>
      </c>
      <c r="P43" s="3">
        <v>1</v>
      </c>
      <c r="Q43" s="3">
        <v>1</v>
      </c>
      <c r="R43" s="3">
        <v>0</v>
      </c>
      <c r="S43" s="3">
        <v>0</v>
      </c>
      <c r="T43" s="3">
        <v>0</v>
      </c>
      <c r="U43" s="3">
        <v>0</v>
      </c>
      <c r="V43" s="17" t="s">
        <v>25</v>
      </c>
      <c r="W43" s="3">
        <v>3.58</v>
      </c>
      <c r="X43" s="3">
        <v>1</v>
      </c>
      <c r="Y43" s="3">
        <v>1</v>
      </c>
      <c r="Z43" s="3">
        <v>0</v>
      </c>
      <c r="AA43" s="3">
        <v>0</v>
      </c>
      <c r="AB43" s="3">
        <v>1</v>
      </c>
      <c r="AC43" s="3">
        <v>0</v>
      </c>
    </row>
    <row r="44" spans="1:29" x14ac:dyDescent="0.35">
      <c r="A44" s="4" t="s">
        <v>2</v>
      </c>
      <c r="B44" s="3">
        <v>4482</v>
      </c>
      <c r="C44" s="3">
        <v>399</v>
      </c>
      <c r="D44" s="3">
        <v>352</v>
      </c>
      <c r="E44" s="3">
        <v>108</v>
      </c>
      <c r="F44" s="3">
        <v>129</v>
      </c>
      <c r="G44" s="3">
        <v>-7.96</v>
      </c>
      <c r="H44" s="3">
        <v>0.38</v>
      </c>
      <c r="I44" s="3">
        <v>507</v>
      </c>
      <c r="J44" s="3">
        <v>4.18</v>
      </c>
      <c r="K44" s="3">
        <v>5.8</v>
      </c>
      <c r="L44" s="3">
        <v>2.7</v>
      </c>
      <c r="M44" s="3">
        <v>9.5</v>
      </c>
      <c r="N44" s="3">
        <v>2.5</v>
      </c>
      <c r="O44" s="3">
        <v>48</v>
      </c>
      <c r="P44" s="3">
        <v>57</v>
      </c>
      <c r="Q44" s="3">
        <v>71</v>
      </c>
      <c r="R44" s="3">
        <v>11</v>
      </c>
      <c r="S44" s="3">
        <v>11</v>
      </c>
      <c r="T44" s="3">
        <v>9</v>
      </c>
      <c r="U44" s="3">
        <v>0</v>
      </c>
      <c r="V44" s="15">
        <f>100*2293/5778</f>
        <v>39.685012114918656</v>
      </c>
      <c r="W44" s="3">
        <v>3.82</v>
      </c>
      <c r="X44" s="3">
        <v>67</v>
      </c>
      <c r="Y44" s="3">
        <v>69</v>
      </c>
      <c r="Z44" s="3">
        <v>11</v>
      </c>
      <c r="AA44" s="3">
        <v>12</v>
      </c>
      <c r="AB44" s="3">
        <v>69</v>
      </c>
      <c r="AC44" s="3">
        <v>11</v>
      </c>
    </row>
    <row r="45" spans="1:29" x14ac:dyDescent="0.35">
      <c r="A45" s="4" t="s">
        <v>29</v>
      </c>
      <c r="B45" s="3">
        <v>4303</v>
      </c>
      <c r="C45" s="3">
        <v>1524</v>
      </c>
      <c r="D45" s="3">
        <v>1406</v>
      </c>
      <c r="E45" s="3">
        <v>285</v>
      </c>
      <c r="F45" s="3">
        <v>164</v>
      </c>
      <c r="G45" s="3">
        <v>-7.86</v>
      </c>
      <c r="H45" s="3">
        <v>0.38100000000000001</v>
      </c>
      <c r="I45" s="3">
        <v>498</v>
      </c>
      <c r="J45" s="3">
        <v>4.09</v>
      </c>
      <c r="K45" s="3">
        <v>5.9</v>
      </c>
      <c r="L45" s="3">
        <v>2.8</v>
      </c>
      <c r="M45" s="3">
        <v>9.1999999999999993</v>
      </c>
      <c r="N45" s="3">
        <v>2.2000000000000002</v>
      </c>
      <c r="O45" s="3">
        <v>34</v>
      </c>
      <c r="P45" s="3">
        <v>130</v>
      </c>
      <c r="Q45" s="3">
        <v>161</v>
      </c>
      <c r="R45" s="3">
        <v>32</v>
      </c>
      <c r="S45" s="3">
        <v>29</v>
      </c>
      <c r="T45" s="3">
        <v>23</v>
      </c>
      <c r="U45" s="3">
        <v>0</v>
      </c>
      <c r="V45" s="15">
        <f>100*11983/40470</f>
        <v>29.609587348653324</v>
      </c>
      <c r="W45" s="3">
        <v>3.92</v>
      </c>
      <c r="X45" s="3">
        <v>156</v>
      </c>
      <c r="Y45" s="3">
        <v>151</v>
      </c>
      <c r="Z45" s="3">
        <v>33</v>
      </c>
      <c r="AA45" s="3">
        <v>34</v>
      </c>
      <c r="AB45" s="3">
        <v>161</v>
      </c>
      <c r="AC45" s="3">
        <v>35</v>
      </c>
    </row>
    <row r="46" spans="1:29" x14ac:dyDescent="0.35">
      <c r="A46" s="4" t="s">
        <v>35</v>
      </c>
      <c r="B46" s="3">
        <v>2818</v>
      </c>
      <c r="C46" s="3">
        <v>1900</v>
      </c>
      <c r="D46" s="3">
        <v>1808</v>
      </c>
      <c r="E46" s="3">
        <v>224</v>
      </c>
      <c r="F46" s="3">
        <v>217</v>
      </c>
      <c r="G46" s="3">
        <v>-7.63</v>
      </c>
      <c r="H46" s="3">
        <v>0.40699999999999997</v>
      </c>
      <c r="I46" s="3">
        <v>476</v>
      </c>
      <c r="J46" s="3">
        <v>3.78</v>
      </c>
      <c r="K46" s="3">
        <v>5.8</v>
      </c>
      <c r="L46" s="3">
        <v>2.7</v>
      </c>
      <c r="M46" s="3">
        <v>8</v>
      </c>
      <c r="N46" s="3">
        <v>1.9</v>
      </c>
      <c r="O46" s="3">
        <v>31</v>
      </c>
      <c r="P46" s="3">
        <v>82</v>
      </c>
      <c r="Q46" s="3">
        <v>100</v>
      </c>
      <c r="R46" s="3">
        <v>27</v>
      </c>
      <c r="S46" s="3">
        <v>19</v>
      </c>
      <c r="T46" s="3">
        <v>19</v>
      </c>
      <c r="U46" s="3">
        <v>0</v>
      </c>
      <c r="V46" s="15">
        <f>100*4498/24976</f>
        <v>18.009288917360667</v>
      </c>
      <c r="W46" s="3">
        <v>4.0199999999999996</v>
      </c>
      <c r="X46" s="3">
        <v>94</v>
      </c>
      <c r="Y46" s="3">
        <v>93</v>
      </c>
      <c r="Z46" s="3">
        <v>25</v>
      </c>
      <c r="AA46" s="3">
        <v>26</v>
      </c>
      <c r="AB46" s="3">
        <v>97</v>
      </c>
      <c r="AC46" s="3">
        <v>28</v>
      </c>
    </row>
    <row r="47" spans="1:29" x14ac:dyDescent="0.35">
      <c r="A47" s="4" t="s">
        <v>3</v>
      </c>
      <c r="B47" s="3">
        <v>5000</v>
      </c>
      <c r="C47" s="3">
        <v>1</v>
      </c>
      <c r="D47" s="3">
        <v>1</v>
      </c>
      <c r="E47" s="3">
        <v>1</v>
      </c>
      <c r="F47" s="3">
        <v>3</v>
      </c>
      <c r="G47" s="3">
        <v>-8.4</v>
      </c>
      <c r="H47" s="3">
        <v>0.41</v>
      </c>
      <c r="I47" s="3">
        <v>456</v>
      </c>
      <c r="J47" s="3">
        <v>5.28</v>
      </c>
      <c r="K47" s="3">
        <v>4</v>
      </c>
      <c r="L47" s="3">
        <v>3</v>
      </c>
      <c r="M47" s="3">
        <v>9</v>
      </c>
      <c r="N47" s="3">
        <v>3</v>
      </c>
      <c r="O47" s="3">
        <v>100</v>
      </c>
      <c r="V47" s="15"/>
    </row>
    <row r="48" spans="1:29" x14ac:dyDescent="0.35">
      <c r="A48" s="4" t="s">
        <v>4</v>
      </c>
      <c r="B48" s="3">
        <v>5000</v>
      </c>
      <c r="C48" s="3">
        <v>14</v>
      </c>
      <c r="D48" s="3">
        <v>13</v>
      </c>
      <c r="E48" s="3">
        <v>14</v>
      </c>
      <c r="F48" s="3">
        <v>36</v>
      </c>
      <c r="G48" s="3">
        <v>-8.0299999999999994</v>
      </c>
      <c r="H48" s="3">
        <v>0.44</v>
      </c>
      <c r="I48" s="3">
        <v>466</v>
      </c>
      <c r="J48" s="3">
        <v>4.8600000000000003</v>
      </c>
      <c r="K48" s="3">
        <v>4.7</v>
      </c>
      <c r="L48" s="3">
        <v>2.5</v>
      </c>
      <c r="M48" s="3">
        <v>8.9</v>
      </c>
      <c r="N48" s="3">
        <v>2.7</v>
      </c>
      <c r="O48" s="3">
        <v>69</v>
      </c>
      <c r="V48" s="15"/>
    </row>
    <row r="49" spans="1:29" x14ac:dyDescent="0.35">
      <c r="A49" s="4" t="s">
        <v>18</v>
      </c>
      <c r="B49" s="3">
        <v>4909</v>
      </c>
      <c r="C49" s="3">
        <v>385</v>
      </c>
      <c r="D49" s="3">
        <v>337</v>
      </c>
      <c r="E49" s="3">
        <v>101</v>
      </c>
      <c r="F49" s="3">
        <v>151</v>
      </c>
      <c r="G49" s="3">
        <v>-7.89</v>
      </c>
      <c r="H49" s="3">
        <v>0.4</v>
      </c>
      <c r="I49" s="3">
        <v>497</v>
      </c>
      <c r="J49" s="3">
        <v>4.1500000000000004</v>
      </c>
      <c r="K49" s="3">
        <v>5.7</v>
      </c>
      <c r="L49" s="3">
        <v>2.6</v>
      </c>
      <c r="M49" s="3">
        <v>9.3000000000000007</v>
      </c>
      <c r="N49" s="3">
        <v>2.5</v>
      </c>
      <c r="O49" s="3">
        <v>51</v>
      </c>
      <c r="V49" s="15"/>
    </row>
    <row r="50" spans="1:29" x14ac:dyDescent="0.35">
      <c r="A50" s="4" t="s">
        <v>19</v>
      </c>
      <c r="B50" s="3">
        <v>4937</v>
      </c>
      <c r="C50" s="3">
        <v>271</v>
      </c>
      <c r="D50" s="3">
        <v>232</v>
      </c>
      <c r="E50" s="3">
        <v>55</v>
      </c>
      <c r="F50" s="3">
        <v>175</v>
      </c>
      <c r="G50" s="3">
        <v>-7.83</v>
      </c>
      <c r="H50" s="3">
        <v>0.42</v>
      </c>
      <c r="I50" s="3">
        <v>486</v>
      </c>
      <c r="J50" s="3">
        <v>4</v>
      </c>
      <c r="K50" s="3">
        <v>5.9</v>
      </c>
      <c r="L50" s="3">
        <v>2.4</v>
      </c>
      <c r="M50" s="3">
        <v>8.8000000000000007</v>
      </c>
      <c r="N50" s="3">
        <v>2.1</v>
      </c>
      <c r="O50" s="3">
        <v>65</v>
      </c>
      <c r="V50" s="15"/>
    </row>
    <row r="51" spans="1:29" x14ac:dyDescent="0.35">
      <c r="A51" s="4" t="s">
        <v>20</v>
      </c>
      <c r="B51" s="3">
        <v>5000</v>
      </c>
      <c r="C51" s="3">
        <v>3</v>
      </c>
      <c r="D51" s="3">
        <v>3</v>
      </c>
      <c r="E51" s="3">
        <v>3</v>
      </c>
      <c r="F51" s="3">
        <v>3</v>
      </c>
      <c r="G51" s="3">
        <v>-8.1300000000000008</v>
      </c>
      <c r="H51" s="3">
        <v>0.41</v>
      </c>
      <c r="I51" s="3">
        <v>456</v>
      </c>
      <c r="J51" s="3">
        <v>5.28</v>
      </c>
      <c r="K51" s="3">
        <v>4</v>
      </c>
      <c r="L51" s="3">
        <v>3</v>
      </c>
      <c r="M51" s="3">
        <v>9</v>
      </c>
      <c r="N51" s="3">
        <v>3</v>
      </c>
      <c r="O51" s="3">
        <v>33</v>
      </c>
      <c r="V51" s="15"/>
    </row>
    <row r="52" spans="1:29" x14ac:dyDescent="0.35">
      <c r="A52" s="4" t="s">
        <v>21</v>
      </c>
      <c r="B52" s="3">
        <v>4920</v>
      </c>
      <c r="C52" s="3">
        <v>367</v>
      </c>
      <c r="D52" s="3">
        <v>327</v>
      </c>
      <c r="E52" s="3">
        <v>84</v>
      </c>
      <c r="F52" s="3">
        <v>173</v>
      </c>
      <c r="G52" s="3">
        <v>-7.79</v>
      </c>
      <c r="H52" s="3">
        <v>0.41</v>
      </c>
      <c r="I52" s="3">
        <v>486</v>
      </c>
      <c r="J52" s="3">
        <v>4.3899999999999997</v>
      </c>
      <c r="K52" s="3">
        <v>5.6</v>
      </c>
      <c r="L52" s="3">
        <v>2.4</v>
      </c>
      <c r="M52" s="3">
        <v>9</v>
      </c>
      <c r="N52" s="3">
        <v>2.2000000000000002</v>
      </c>
      <c r="O52" s="3">
        <v>60</v>
      </c>
      <c r="V52" s="15"/>
    </row>
    <row r="53" spans="1:29" x14ac:dyDescent="0.35">
      <c r="A53" s="5" t="s">
        <v>27</v>
      </c>
      <c r="B53" s="3">
        <v>4978</v>
      </c>
      <c r="C53" s="3">
        <v>73</v>
      </c>
      <c r="D53" s="3">
        <v>70</v>
      </c>
      <c r="E53" s="3">
        <v>61</v>
      </c>
      <c r="F53" s="3">
        <v>57</v>
      </c>
      <c r="G53" s="3">
        <v>-8</v>
      </c>
      <c r="H53" s="3">
        <v>0.435</v>
      </c>
      <c r="I53" s="3">
        <v>477</v>
      </c>
      <c r="J53" s="3">
        <v>4.92</v>
      </c>
      <c r="K53" s="3">
        <v>4.9000000000000004</v>
      </c>
      <c r="L53" s="3">
        <v>2.2999999999999998</v>
      </c>
      <c r="M53" s="3">
        <v>9.1</v>
      </c>
      <c r="N53" s="3">
        <v>2.8</v>
      </c>
      <c r="O53" s="3">
        <v>31</v>
      </c>
      <c r="P53" s="3">
        <v>44</v>
      </c>
      <c r="Q53" s="3">
        <v>58</v>
      </c>
      <c r="R53" s="3">
        <v>0</v>
      </c>
      <c r="S53" s="3">
        <v>0</v>
      </c>
      <c r="T53" s="3">
        <v>4</v>
      </c>
      <c r="U53" s="3">
        <v>0</v>
      </c>
      <c r="V53" s="15">
        <f>100*1619/1830</f>
        <v>88.469945355191257</v>
      </c>
      <c r="W53" s="3">
        <v>3.61</v>
      </c>
      <c r="X53" s="3">
        <v>55</v>
      </c>
      <c r="Y53" s="3">
        <v>56</v>
      </c>
      <c r="Z53" s="3">
        <v>0</v>
      </c>
      <c r="AA53" s="3">
        <v>1</v>
      </c>
      <c r="AB53" s="3">
        <v>57</v>
      </c>
      <c r="AC53" s="3">
        <v>0</v>
      </c>
    </row>
    <row r="54" spans="1:29" x14ac:dyDescent="0.35">
      <c r="A54" s="5" t="s">
        <v>28</v>
      </c>
      <c r="B54" s="3">
        <v>4716</v>
      </c>
      <c r="C54" s="3">
        <v>352</v>
      </c>
      <c r="D54" s="3">
        <v>345</v>
      </c>
      <c r="E54" s="3">
        <v>263</v>
      </c>
      <c r="F54" s="3">
        <v>71</v>
      </c>
      <c r="G54" s="3">
        <v>-8.08</v>
      </c>
      <c r="H54" s="3">
        <v>0.44</v>
      </c>
      <c r="I54" s="3">
        <v>480</v>
      </c>
      <c r="J54" s="3">
        <v>4.8</v>
      </c>
      <c r="K54" s="3">
        <v>5.2</v>
      </c>
      <c r="L54" s="3">
        <v>2.1</v>
      </c>
      <c r="M54" s="3">
        <v>8.8000000000000007</v>
      </c>
      <c r="N54" s="3">
        <v>2.7</v>
      </c>
      <c r="O54" s="3">
        <v>12</v>
      </c>
      <c r="P54" s="3">
        <v>166</v>
      </c>
      <c r="Q54" s="3">
        <v>232</v>
      </c>
      <c r="R54" s="3">
        <v>0</v>
      </c>
      <c r="S54" s="3">
        <v>0</v>
      </c>
      <c r="T54" s="3">
        <v>32</v>
      </c>
      <c r="U54" s="3">
        <v>0</v>
      </c>
      <c r="V54" s="15">
        <f>100*28019/34453</f>
        <v>81.325283719850233</v>
      </c>
      <c r="W54" s="3">
        <v>3.61</v>
      </c>
      <c r="X54" s="3">
        <v>223</v>
      </c>
      <c r="Y54" s="3">
        <v>234</v>
      </c>
      <c r="Z54" s="3">
        <v>0</v>
      </c>
      <c r="AA54" s="3">
        <v>1</v>
      </c>
      <c r="AB54" s="3">
        <v>239</v>
      </c>
      <c r="AC54" s="3">
        <v>3</v>
      </c>
    </row>
    <row r="55" spans="1:29" x14ac:dyDescent="0.35">
      <c r="A55" s="5" t="s">
        <v>31</v>
      </c>
      <c r="B55" s="3">
        <v>3619</v>
      </c>
      <c r="C55" s="3">
        <v>937</v>
      </c>
      <c r="D55" s="3">
        <v>930</v>
      </c>
      <c r="E55" s="3">
        <v>695</v>
      </c>
      <c r="F55" s="3">
        <v>69</v>
      </c>
      <c r="G55" s="3">
        <v>-8.0500000000000007</v>
      </c>
      <c r="H55" s="3">
        <v>0.42499999999999999</v>
      </c>
      <c r="I55" s="3">
        <v>487</v>
      </c>
      <c r="J55" s="3">
        <v>4.9400000000000004</v>
      </c>
      <c r="K55" s="3">
        <v>5.3</v>
      </c>
      <c r="L55" s="3">
        <v>2.1</v>
      </c>
      <c r="M55" s="3">
        <v>9</v>
      </c>
      <c r="N55" s="3">
        <v>2.8</v>
      </c>
      <c r="O55" s="3">
        <v>5</v>
      </c>
      <c r="P55" s="3">
        <v>388</v>
      </c>
      <c r="Q55" s="3">
        <v>635</v>
      </c>
      <c r="R55" s="3">
        <v>0</v>
      </c>
      <c r="S55" s="3">
        <v>0</v>
      </c>
      <c r="T55" s="3">
        <v>89</v>
      </c>
      <c r="U55" s="3">
        <v>0</v>
      </c>
      <c r="V55" s="15">
        <f>100*193582/241165</f>
        <v>80.269525013994567</v>
      </c>
      <c r="W55" s="3">
        <v>3.67</v>
      </c>
      <c r="X55" s="3">
        <v>562</v>
      </c>
      <c r="Y55" s="3">
        <v>633</v>
      </c>
      <c r="Z55" s="3">
        <v>0</v>
      </c>
      <c r="AA55" s="3">
        <v>4</v>
      </c>
      <c r="AB55" s="3">
        <v>632</v>
      </c>
      <c r="AC55" s="3">
        <v>7</v>
      </c>
    </row>
    <row r="56" spans="1:29" x14ac:dyDescent="0.35">
      <c r="A56" s="5" t="s">
        <v>33</v>
      </c>
      <c r="B56" s="3">
        <v>1429</v>
      </c>
      <c r="C56" s="3">
        <v>926</v>
      </c>
      <c r="D56" s="3">
        <v>919</v>
      </c>
      <c r="E56" s="3">
        <v>597</v>
      </c>
      <c r="F56" s="3">
        <v>81</v>
      </c>
      <c r="G56" s="3">
        <v>-7.97</v>
      </c>
      <c r="H56" s="3">
        <v>0.434</v>
      </c>
      <c r="I56" s="3">
        <v>480</v>
      </c>
      <c r="J56" s="3">
        <v>4.8099999999999996</v>
      </c>
      <c r="K56" s="3">
        <v>5</v>
      </c>
      <c r="L56" s="3">
        <v>2.1</v>
      </c>
      <c r="M56" s="3">
        <v>8.6</v>
      </c>
      <c r="N56" s="3">
        <v>2.7</v>
      </c>
      <c r="O56" s="3">
        <v>5</v>
      </c>
      <c r="P56" s="3">
        <v>294</v>
      </c>
      <c r="Q56" s="3">
        <v>534</v>
      </c>
      <c r="R56" s="3">
        <v>0</v>
      </c>
      <c r="S56" s="3">
        <v>0</v>
      </c>
      <c r="T56" s="3">
        <v>66</v>
      </c>
      <c r="U56" s="3">
        <v>0</v>
      </c>
      <c r="V56" s="15">
        <f>100*132810/177906</f>
        <v>74.651782401942597</v>
      </c>
      <c r="W56" s="3">
        <v>3.74</v>
      </c>
      <c r="X56" s="3">
        <v>455</v>
      </c>
      <c r="Y56" s="3">
        <v>512</v>
      </c>
      <c r="Z56" s="3">
        <v>0</v>
      </c>
      <c r="AA56" s="3">
        <v>3</v>
      </c>
      <c r="AB56" s="3">
        <v>532</v>
      </c>
      <c r="AC56" s="3">
        <v>1</v>
      </c>
    </row>
    <row r="57" spans="1:29" x14ac:dyDescent="0.35">
      <c r="V57" s="15"/>
    </row>
    <row r="58" spans="1:29" x14ac:dyDescent="0.35">
      <c r="A58" s="16" t="s">
        <v>23</v>
      </c>
    </row>
    <row r="59" spans="1:29" ht="15" thickBot="1" x14ac:dyDescent="0.4">
      <c r="A59" s="1"/>
      <c r="B59" s="2" t="s">
        <v>5</v>
      </c>
      <c r="C59" s="2" t="s">
        <v>6</v>
      </c>
      <c r="D59" s="2" t="s">
        <v>7</v>
      </c>
      <c r="E59" s="2" t="s">
        <v>8</v>
      </c>
      <c r="F59" s="2" t="s">
        <v>9</v>
      </c>
      <c r="G59" s="2" t="s">
        <v>10</v>
      </c>
      <c r="H59" s="2" t="s">
        <v>11</v>
      </c>
      <c r="I59" s="2" t="s">
        <v>12</v>
      </c>
      <c r="J59" s="2" t="s">
        <v>13</v>
      </c>
      <c r="K59" s="2" t="s">
        <v>14</v>
      </c>
      <c r="L59" s="2" t="s">
        <v>15</v>
      </c>
      <c r="M59" s="2" t="s">
        <v>16</v>
      </c>
      <c r="N59" s="2" t="s">
        <v>17</v>
      </c>
      <c r="O59" s="2" t="s">
        <v>36</v>
      </c>
      <c r="P59" s="10" t="s">
        <v>60</v>
      </c>
      <c r="Q59" s="10" t="s">
        <v>61</v>
      </c>
      <c r="R59" s="10" t="s">
        <v>62</v>
      </c>
      <c r="S59" s="10" t="s">
        <v>63</v>
      </c>
      <c r="T59" s="10" t="s">
        <v>64</v>
      </c>
      <c r="U59" s="10" t="s">
        <v>65</v>
      </c>
      <c r="V59" s="14" t="s">
        <v>73</v>
      </c>
      <c r="W59" s="10" t="s">
        <v>66</v>
      </c>
      <c r="X59" s="10" t="s">
        <v>67</v>
      </c>
      <c r="Y59" s="10" t="s">
        <v>68</v>
      </c>
      <c r="Z59" s="10" t="s">
        <v>69</v>
      </c>
      <c r="AA59" s="10" t="s">
        <v>70</v>
      </c>
      <c r="AB59" s="10" t="s">
        <v>71</v>
      </c>
      <c r="AC59" s="10" t="s">
        <v>72</v>
      </c>
    </row>
    <row r="60" spans="1:29" x14ac:dyDescent="0.35">
      <c r="A60" s="18" t="s">
        <v>1</v>
      </c>
      <c r="B60" s="3">
        <v>1429</v>
      </c>
      <c r="C60" s="3">
        <v>2</v>
      </c>
      <c r="D60" s="3">
        <v>2</v>
      </c>
      <c r="E60" s="3">
        <v>0</v>
      </c>
      <c r="F60" s="3" t="s">
        <v>25</v>
      </c>
      <c r="G60" s="3" t="s">
        <v>25</v>
      </c>
      <c r="H60" s="3" t="s">
        <v>25</v>
      </c>
      <c r="I60" s="3" t="s">
        <v>25</v>
      </c>
      <c r="J60" s="3" t="s">
        <v>25</v>
      </c>
      <c r="K60" s="3" t="s">
        <v>25</v>
      </c>
      <c r="L60" s="3" t="s">
        <v>25</v>
      </c>
      <c r="M60" s="3" t="s">
        <v>25</v>
      </c>
      <c r="N60" s="3" t="s">
        <v>25</v>
      </c>
      <c r="O60" s="3" t="s">
        <v>25</v>
      </c>
      <c r="P60" s="3" t="s">
        <v>25</v>
      </c>
      <c r="Q60" s="3" t="s">
        <v>25</v>
      </c>
      <c r="R60" s="3" t="s">
        <v>25</v>
      </c>
      <c r="S60" s="3" t="s">
        <v>25</v>
      </c>
      <c r="T60" s="3" t="s">
        <v>25</v>
      </c>
      <c r="U60" s="3" t="s">
        <v>25</v>
      </c>
      <c r="V60" s="15" t="s">
        <v>25</v>
      </c>
      <c r="W60" s="3" t="s">
        <v>25</v>
      </c>
      <c r="X60" s="3" t="s">
        <v>25</v>
      </c>
      <c r="Y60" s="3" t="s">
        <v>25</v>
      </c>
      <c r="Z60" s="3" t="s">
        <v>25</v>
      </c>
      <c r="AA60" s="3" t="s">
        <v>25</v>
      </c>
      <c r="AB60" s="3" t="s">
        <v>25</v>
      </c>
      <c r="AC60" s="3" t="s">
        <v>25</v>
      </c>
    </row>
    <row r="61" spans="1:29" x14ac:dyDescent="0.35">
      <c r="A61" s="4" t="s">
        <v>2</v>
      </c>
      <c r="B61" s="3">
        <v>1849</v>
      </c>
      <c r="C61" s="3">
        <v>114</v>
      </c>
      <c r="D61" s="3">
        <v>114</v>
      </c>
      <c r="E61" s="3">
        <v>27</v>
      </c>
      <c r="F61" s="3">
        <v>278</v>
      </c>
      <c r="G61" s="3">
        <v>-7.39</v>
      </c>
      <c r="H61" s="3">
        <v>0.49199999999999999</v>
      </c>
      <c r="I61" s="3">
        <v>453</v>
      </c>
      <c r="J61" s="3">
        <v>2.8</v>
      </c>
      <c r="K61" s="3">
        <v>6.7</v>
      </c>
      <c r="L61" s="3">
        <v>2.4</v>
      </c>
      <c r="M61" s="3">
        <v>8.6999999999999993</v>
      </c>
      <c r="N61" s="3">
        <v>2</v>
      </c>
      <c r="O61" s="3">
        <v>0</v>
      </c>
      <c r="P61" s="3">
        <v>7</v>
      </c>
      <c r="Q61" s="3">
        <v>20</v>
      </c>
      <c r="R61" s="3">
        <v>0</v>
      </c>
      <c r="S61" s="3">
        <v>0</v>
      </c>
      <c r="T61" s="3">
        <v>0</v>
      </c>
      <c r="U61" s="3">
        <v>0</v>
      </c>
      <c r="V61" s="15">
        <f>100*231/351</f>
        <v>65.811965811965806</v>
      </c>
      <c r="W61" s="3">
        <v>3.77</v>
      </c>
      <c r="X61" s="3">
        <v>12</v>
      </c>
      <c r="Y61" s="3">
        <v>6</v>
      </c>
      <c r="Z61" s="3">
        <v>0</v>
      </c>
      <c r="AA61" s="3">
        <v>0</v>
      </c>
      <c r="AB61" s="3">
        <v>14</v>
      </c>
      <c r="AC61" s="3">
        <v>1</v>
      </c>
    </row>
    <row r="62" spans="1:29" x14ac:dyDescent="0.35">
      <c r="A62" s="4" t="s">
        <v>29</v>
      </c>
      <c r="B62" s="3">
        <v>1756</v>
      </c>
      <c r="C62" s="3">
        <v>485</v>
      </c>
      <c r="D62" s="3">
        <v>485</v>
      </c>
      <c r="E62" s="3">
        <v>79</v>
      </c>
      <c r="F62" s="3">
        <v>309</v>
      </c>
      <c r="G62" s="3">
        <v>-7.42</v>
      </c>
      <c r="H62" s="3">
        <v>0.499</v>
      </c>
      <c r="I62" s="3">
        <v>452</v>
      </c>
      <c r="J62" s="3">
        <v>2.7</v>
      </c>
      <c r="K62" s="3">
        <v>6.5</v>
      </c>
      <c r="L62" s="3">
        <v>2.5</v>
      </c>
      <c r="M62" s="3">
        <v>8.9</v>
      </c>
      <c r="N62" s="3">
        <v>1.9</v>
      </c>
      <c r="O62" s="3">
        <v>0</v>
      </c>
      <c r="P62" s="3">
        <v>23</v>
      </c>
      <c r="Q62" s="3">
        <v>56</v>
      </c>
      <c r="R62" s="3">
        <v>0</v>
      </c>
      <c r="S62" s="3">
        <v>0</v>
      </c>
      <c r="T62" s="3">
        <v>0</v>
      </c>
      <c r="U62" s="3">
        <v>0</v>
      </c>
      <c r="V62" s="15">
        <f>100*1841/3081</f>
        <v>59.753326841934438</v>
      </c>
      <c r="W62" s="3">
        <v>3.92</v>
      </c>
      <c r="X62" s="3">
        <v>32</v>
      </c>
      <c r="Y62" s="3">
        <v>16</v>
      </c>
      <c r="Z62" s="3">
        <v>1</v>
      </c>
      <c r="AA62" s="3">
        <v>1</v>
      </c>
      <c r="AB62" s="3">
        <v>34</v>
      </c>
      <c r="AC62" s="3">
        <v>2</v>
      </c>
    </row>
    <row r="63" spans="1:29" x14ac:dyDescent="0.35">
      <c r="A63" s="4" t="s">
        <v>34</v>
      </c>
      <c r="B63" s="3">
        <v>1233</v>
      </c>
      <c r="C63" s="3">
        <v>786</v>
      </c>
      <c r="D63" s="3">
        <v>786</v>
      </c>
      <c r="E63" s="3">
        <v>71</v>
      </c>
      <c r="F63" s="3">
        <v>326</v>
      </c>
      <c r="G63" s="3">
        <v>-7.1</v>
      </c>
      <c r="H63" s="3">
        <v>0.43</v>
      </c>
      <c r="I63" s="3">
        <v>443</v>
      </c>
      <c r="J63" s="3">
        <v>1.9</v>
      </c>
      <c r="K63" s="3">
        <v>6.7</v>
      </c>
      <c r="L63" s="3">
        <v>2.9</v>
      </c>
      <c r="M63" s="3">
        <v>8.6999999999999993</v>
      </c>
      <c r="N63" s="3">
        <v>1.4</v>
      </c>
      <c r="O63" s="3">
        <v>0</v>
      </c>
      <c r="P63" s="3">
        <v>26</v>
      </c>
      <c r="Q63" s="3">
        <v>41</v>
      </c>
      <c r="R63" s="3">
        <v>0</v>
      </c>
      <c r="S63" s="3">
        <v>0</v>
      </c>
      <c r="T63" s="3">
        <v>0</v>
      </c>
      <c r="U63" s="3">
        <v>0</v>
      </c>
      <c r="V63" s="15">
        <f>100*922/2485</f>
        <v>37.102615694164989</v>
      </c>
      <c r="W63" s="3">
        <v>4.37</v>
      </c>
      <c r="X63" s="3">
        <v>25</v>
      </c>
      <c r="Y63" s="3">
        <v>13</v>
      </c>
      <c r="Z63" s="3">
        <v>0</v>
      </c>
      <c r="AA63" s="3">
        <v>0</v>
      </c>
      <c r="AB63" s="3">
        <v>30</v>
      </c>
      <c r="AC63" s="3">
        <v>7</v>
      </c>
    </row>
    <row r="64" spans="1:29" x14ac:dyDescent="0.35">
      <c r="A64" s="4" t="s">
        <v>3</v>
      </c>
      <c r="B64" s="3">
        <v>1429</v>
      </c>
      <c r="C64" s="3">
        <v>3</v>
      </c>
      <c r="D64" s="3">
        <v>3</v>
      </c>
      <c r="E64" s="3">
        <v>0</v>
      </c>
      <c r="F64" s="3" t="s">
        <v>25</v>
      </c>
      <c r="G64" s="3" t="s">
        <v>25</v>
      </c>
      <c r="H64" s="3" t="s">
        <v>25</v>
      </c>
      <c r="I64" s="3" t="s">
        <v>25</v>
      </c>
      <c r="J64" s="3" t="s">
        <v>25</v>
      </c>
      <c r="K64" s="3" t="s">
        <v>25</v>
      </c>
      <c r="L64" s="3" t="s">
        <v>25</v>
      </c>
      <c r="M64" s="3" t="s">
        <v>25</v>
      </c>
      <c r="N64" s="3" t="s">
        <v>25</v>
      </c>
      <c r="O64" s="3" t="s">
        <v>25</v>
      </c>
      <c r="V64" s="15"/>
    </row>
    <row r="65" spans="1:29" x14ac:dyDescent="0.35">
      <c r="A65" s="4" t="s">
        <v>4</v>
      </c>
      <c r="B65" s="3">
        <v>1428</v>
      </c>
      <c r="C65" s="3">
        <v>5</v>
      </c>
      <c r="D65" s="3">
        <v>5</v>
      </c>
      <c r="E65" s="3">
        <v>0</v>
      </c>
      <c r="F65" s="3" t="s">
        <v>25</v>
      </c>
      <c r="G65" s="3" t="s">
        <v>25</v>
      </c>
      <c r="H65" s="3" t="s">
        <v>25</v>
      </c>
      <c r="I65" s="3" t="s">
        <v>25</v>
      </c>
      <c r="J65" s="3" t="s">
        <v>25</v>
      </c>
      <c r="K65" s="3" t="s">
        <v>25</v>
      </c>
      <c r="L65" s="3" t="s">
        <v>25</v>
      </c>
      <c r="M65" s="3" t="s">
        <v>25</v>
      </c>
      <c r="N65" s="3" t="s">
        <v>25</v>
      </c>
      <c r="O65" s="3" t="s">
        <v>25</v>
      </c>
      <c r="V65" s="15"/>
    </row>
    <row r="66" spans="1:29" x14ac:dyDescent="0.35">
      <c r="A66" s="4" t="s">
        <v>18</v>
      </c>
      <c r="B66" s="3">
        <v>1834</v>
      </c>
      <c r="C66" s="3">
        <v>99</v>
      </c>
      <c r="D66" s="3">
        <v>99</v>
      </c>
      <c r="E66" s="3">
        <v>12</v>
      </c>
      <c r="F66" s="3">
        <v>200</v>
      </c>
      <c r="G66" s="3">
        <v>-7.33</v>
      </c>
      <c r="H66" s="3">
        <v>0.56000000000000005</v>
      </c>
      <c r="I66" s="3">
        <v>454</v>
      </c>
      <c r="J66" s="3">
        <v>2.95</v>
      </c>
      <c r="K66" s="3">
        <v>6.4</v>
      </c>
      <c r="L66" s="3">
        <v>2.2000000000000002</v>
      </c>
      <c r="M66" s="3">
        <v>8.8000000000000007</v>
      </c>
      <c r="N66" s="3">
        <v>1.9</v>
      </c>
      <c r="O66" s="3">
        <v>0</v>
      </c>
      <c r="V66" s="15"/>
    </row>
    <row r="67" spans="1:29" x14ac:dyDescent="0.35">
      <c r="A67" s="4" t="s">
        <v>19</v>
      </c>
      <c r="B67" s="3">
        <v>1867</v>
      </c>
      <c r="C67" s="3">
        <v>70</v>
      </c>
      <c r="D67" s="3">
        <v>70</v>
      </c>
      <c r="E67" s="3">
        <v>8</v>
      </c>
      <c r="F67" s="3">
        <v>285</v>
      </c>
      <c r="G67" s="3">
        <v>-7.35</v>
      </c>
      <c r="H67" s="3">
        <v>0.53</v>
      </c>
      <c r="I67" s="3">
        <v>446</v>
      </c>
      <c r="J67" s="3">
        <v>3.68</v>
      </c>
      <c r="K67" s="3">
        <v>5.6</v>
      </c>
      <c r="L67" s="3">
        <v>2</v>
      </c>
      <c r="M67" s="3">
        <v>8.1</v>
      </c>
      <c r="N67" s="3">
        <v>2.1</v>
      </c>
      <c r="O67" s="3">
        <v>0</v>
      </c>
      <c r="V67" s="15"/>
    </row>
    <row r="68" spans="1:29" x14ac:dyDescent="0.35">
      <c r="A68" s="4" t="s">
        <v>20</v>
      </c>
      <c r="B68" s="3">
        <v>1429</v>
      </c>
      <c r="C68" s="3">
        <v>2</v>
      </c>
      <c r="D68" s="3">
        <v>2</v>
      </c>
      <c r="E68" s="3">
        <v>0</v>
      </c>
      <c r="F68" s="3" t="s">
        <v>25</v>
      </c>
      <c r="G68" s="3" t="s">
        <v>25</v>
      </c>
      <c r="H68" s="3" t="s">
        <v>25</v>
      </c>
      <c r="I68" s="3" t="s">
        <v>25</v>
      </c>
      <c r="J68" s="3" t="s">
        <v>25</v>
      </c>
      <c r="K68" s="3" t="s">
        <v>25</v>
      </c>
      <c r="L68" s="3" t="s">
        <v>25</v>
      </c>
      <c r="M68" s="3" t="s">
        <v>25</v>
      </c>
      <c r="N68" s="3" t="s">
        <v>25</v>
      </c>
      <c r="O68" s="3" t="s">
        <v>25</v>
      </c>
      <c r="V68" s="15"/>
    </row>
    <row r="69" spans="1:29" x14ac:dyDescent="0.35">
      <c r="A69" s="4" t="s">
        <v>21</v>
      </c>
      <c r="B69" s="3">
        <v>1884</v>
      </c>
      <c r="C69" s="3">
        <v>105</v>
      </c>
      <c r="D69" s="3">
        <v>105</v>
      </c>
      <c r="E69" s="3">
        <v>13</v>
      </c>
      <c r="F69" s="3">
        <v>413</v>
      </c>
      <c r="G69" s="3">
        <v>-7.26</v>
      </c>
      <c r="H69" s="3">
        <v>0.59799999999999998</v>
      </c>
      <c r="I69" s="3">
        <v>416</v>
      </c>
      <c r="J69" s="3">
        <v>2.4700000000000002</v>
      </c>
      <c r="K69" s="3">
        <v>6.2</v>
      </c>
      <c r="L69" s="3">
        <v>2</v>
      </c>
      <c r="M69" s="3">
        <v>8.5</v>
      </c>
      <c r="N69" s="3">
        <v>1.8</v>
      </c>
      <c r="O69" s="3">
        <v>0</v>
      </c>
      <c r="V69" s="15"/>
    </row>
    <row r="70" spans="1:29" x14ac:dyDescent="0.35">
      <c r="A70" s="4" t="s">
        <v>30</v>
      </c>
      <c r="B70" s="3">
        <v>1289</v>
      </c>
      <c r="C70" s="3">
        <v>26</v>
      </c>
      <c r="D70" s="3">
        <v>26</v>
      </c>
      <c r="E70" s="3">
        <v>0</v>
      </c>
      <c r="F70" s="3" t="s">
        <v>25</v>
      </c>
      <c r="G70" s="3" t="s">
        <v>25</v>
      </c>
      <c r="H70" s="3" t="s">
        <v>25</v>
      </c>
      <c r="I70" s="3" t="s">
        <v>25</v>
      </c>
      <c r="J70" s="3" t="s">
        <v>25</v>
      </c>
      <c r="K70" s="3" t="s">
        <v>25</v>
      </c>
      <c r="L70" s="3" t="s">
        <v>25</v>
      </c>
      <c r="M70" s="3" t="s">
        <v>25</v>
      </c>
      <c r="N70" s="3" t="s">
        <v>25</v>
      </c>
      <c r="O70" s="3" t="s">
        <v>25</v>
      </c>
      <c r="P70" s="3" t="s">
        <v>25</v>
      </c>
      <c r="Q70" s="3" t="s">
        <v>25</v>
      </c>
      <c r="R70" s="3" t="s">
        <v>25</v>
      </c>
      <c r="S70" s="3" t="s">
        <v>25</v>
      </c>
      <c r="T70" s="3" t="s">
        <v>25</v>
      </c>
      <c r="U70" s="3" t="s">
        <v>25</v>
      </c>
      <c r="V70" s="15" t="s">
        <v>25</v>
      </c>
      <c r="W70" s="3" t="s">
        <v>25</v>
      </c>
      <c r="X70" s="3" t="s">
        <v>25</v>
      </c>
      <c r="Y70" s="3" t="s">
        <v>25</v>
      </c>
      <c r="Z70" s="3" t="s">
        <v>25</v>
      </c>
      <c r="AA70" s="3" t="s">
        <v>25</v>
      </c>
      <c r="AB70" s="3" t="s">
        <v>25</v>
      </c>
      <c r="AC70" s="3" t="s">
        <v>25</v>
      </c>
    </row>
    <row r="71" spans="1:29" x14ac:dyDescent="0.35">
      <c r="A71" s="4" t="s">
        <v>28</v>
      </c>
      <c r="B71" s="3">
        <v>114</v>
      </c>
      <c r="C71" s="3">
        <v>128</v>
      </c>
      <c r="D71" s="3">
        <v>128</v>
      </c>
      <c r="E71" s="3">
        <v>16</v>
      </c>
      <c r="F71" s="3">
        <v>455</v>
      </c>
      <c r="G71" s="3">
        <v>-7.42</v>
      </c>
      <c r="H71" s="3">
        <v>0.48199999999999998</v>
      </c>
      <c r="I71" s="3">
        <v>437</v>
      </c>
      <c r="J71" s="3">
        <v>1</v>
      </c>
      <c r="K71" s="3">
        <v>7.4</v>
      </c>
      <c r="L71" s="3">
        <v>3</v>
      </c>
      <c r="M71" s="3">
        <v>10.5</v>
      </c>
      <c r="N71" s="3">
        <v>2.1</v>
      </c>
      <c r="O71" s="3">
        <v>0</v>
      </c>
      <c r="P71" s="3">
        <v>11</v>
      </c>
      <c r="Q71" s="3">
        <v>9</v>
      </c>
      <c r="R71" s="3">
        <v>0</v>
      </c>
      <c r="S71" s="3">
        <v>0</v>
      </c>
      <c r="T71" s="3">
        <v>0</v>
      </c>
      <c r="U71" s="3">
        <v>0</v>
      </c>
      <c r="V71" s="15">
        <f>100*65/120</f>
        <v>54.166666666666664</v>
      </c>
      <c r="W71" s="3">
        <v>3.86</v>
      </c>
      <c r="X71" s="3">
        <v>9</v>
      </c>
      <c r="Y71" s="3">
        <v>5</v>
      </c>
      <c r="Z71" s="3">
        <v>0</v>
      </c>
      <c r="AA71" s="3">
        <v>0</v>
      </c>
      <c r="AB71" s="3">
        <v>9</v>
      </c>
      <c r="AC71" s="3">
        <v>0</v>
      </c>
    </row>
    <row r="72" spans="1:29" x14ac:dyDescent="0.35">
      <c r="A72" s="4" t="s">
        <v>32</v>
      </c>
      <c r="B72" s="3">
        <v>840</v>
      </c>
      <c r="C72" s="3">
        <v>256</v>
      </c>
      <c r="D72" s="3">
        <v>256</v>
      </c>
      <c r="E72" s="3">
        <v>38</v>
      </c>
      <c r="F72" s="3">
        <v>362</v>
      </c>
      <c r="G72" s="3">
        <v>-7.14</v>
      </c>
      <c r="H72" s="3">
        <v>0.41099999999999998</v>
      </c>
      <c r="I72" s="3">
        <v>472</v>
      </c>
      <c r="J72" s="3">
        <v>1.1100000000000001</v>
      </c>
      <c r="K72" s="3">
        <v>8.3000000000000007</v>
      </c>
      <c r="L72" s="3">
        <v>3.5</v>
      </c>
      <c r="M72" s="3">
        <v>11.7</v>
      </c>
      <c r="N72" s="3">
        <v>1.8</v>
      </c>
      <c r="O72" s="3">
        <v>0</v>
      </c>
      <c r="P72" s="3">
        <v>20</v>
      </c>
      <c r="Q72" s="3">
        <v>23</v>
      </c>
      <c r="R72" s="3">
        <v>0</v>
      </c>
      <c r="S72" s="3">
        <v>0</v>
      </c>
      <c r="T72" s="3">
        <v>0</v>
      </c>
      <c r="U72" s="3">
        <v>0</v>
      </c>
      <c r="V72" s="15">
        <f>100*345/703</f>
        <v>49.075391180654336</v>
      </c>
      <c r="W72" s="3">
        <v>4.17</v>
      </c>
      <c r="X72" s="3">
        <v>16</v>
      </c>
      <c r="Y72" s="3">
        <v>10</v>
      </c>
      <c r="Z72" s="3">
        <v>0</v>
      </c>
      <c r="AA72" s="3">
        <v>0</v>
      </c>
      <c r="AB72" s="3">
        <v>17</v>
      </c>
      <c r="AC72" s="3">
        <v>0</v>
      </c>
    </row>
    <row r="73" spans="1:29" x14ac:dyDescent="0.35">
      <c r="A73" s="5" t="s">
        <v>33</v>
      </c>
      <c r="B73" s="3">
        <v>511</v>
      </c>
      <c r="C73" s="3">
        <v>259</v>
      </c>
      <c r="D73" s="3">
        <v>259</v>
      </c>
      <c r="E73" s="3">
        <v>39</v>
      </c>
      <c r="F73" s="3">
        <v>378</v>
      </c>
      <c r="G73" s="3">
        <v>-7.16</v>
      </c>
      <c r="H73" s="3">
        <v>0.34899999999999998</v>
      </c>
      <c r="I73" s="3">
        <v>477</v>
      </c>
      <c r="J73" s="3">
        <v>1.19</v>
      </c>
      <c r="K73" s="3">
        <v>9</v>
      </c>
      <c r="L73" s="3">
        <v>3.9</v>
      </c>
      <c r="M73" s="3">
        <v>12.3</v>
      </c>
      <c r="N73" s="3">
        <v>1.6</v>
      </c>
      <c r="O73" s="3">
        <v>0</v>
      </c>
      <c r="P73" s="3">
        <v>16</v>
      </c>
      <c r="Q73" s="3">
        <v>25</v>
      </c>
      <c r="R73" s="3">
        <v>1</v>
      </c>
      <c r="S73" s="3">
        <v>0</v>
      </c>
      <c r="T73" s="3">
        <v>0</v>
      </c>
      <c r="U73" s="3">
        <v>0</v>
      </c>
      <c r="V73" s="15">
        <f>100*416/741</f>
        <v>56.140350877192979</v>
      </c>
      <c r="W73" s="3">
        <v>4.17</v>
      </c>
      <c r="X73" s="3">
        <v>18</v>
      </c>
      <c r="Y73" s="3">
        <v>12</v>
      </c>
      <c r="Z73" s="3">
        <v>0</v>
      </c>
      <c r="AA73" s="3">
        <v>0</v>
      </c>
      <c r="AB73" s="3">
        <v>18</v>
      </c>
      <c r="AC73" s="3">
        <v>0</v>
      </c>
    </row>
  </sheetData>
  <mergeCells count="1">
    <mergeCell ref="A1:Q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92D1-31F2-4D56-A16A-7D43952EBB43}">
  <dimension ref="A1:Z38"/>
  <sheetViews>
    <sheetView workbookViewId="0">
      <selection sqref="A1:Z3"/>
    </sheetView>
  </sheetViews>
  <sheetFormatPr defaultRowHeight="14.5" x14ac:dyDescent="0.35"/>
  <cols>
    <col min="1" max="1" width="10.90625" bestFit="1" customWidth="1"/>
    <col min="2" max="24" width="4.08984375" customWidth="1"/>
  </cols>
  <sheetData>
    <row r="1" spans="1:26" ht="14.5" customHeight="1" x14ac:dyDescent="0.35">
      <c r="A1" s="33" t="s">
        <v>114</v>
      </c>
      <c r="B1" s="33"/>
      <c r="C1" s="33"/>
      <c r="D1" s="33"/>
      <c r="E1" s="33"/>
      <c r="F1" s="33"/>
      <c r="G1" s="33"/>
      <c r="H1" s="33"/>
      <c r="I1" s="33"/>
      <c r="J1" s="33"/>
      <c r="K1" s="33"/>
      <c r="L1" s="33"/>
      <c r="M1" s="33"/>
      <c r="N1" s="33"/>
      <c r="O1" s="33"/>
      <c r="P1" s="33"/>
      <c r="Q1" s="33"/>
      <c r="R1" s="33"/>
      <c r="S1" s="33"/>
      <c r="T1" s="33"/>
      <c r="U1" s="33"/>
      <c r="V1" s="33"/>
      <c r="W1" s="33"/>
      <c r="X1" s="33"/>
      <c r="Y1" s="33"/>
      <c r="Z1" s="33"/>
    </row>
    <row r="2" spans="1:26" x14ac:dyDescent="0.35">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x14ac:dyDescent="0.35">
      <c r="A3" s="33"/>
      <c r="B3" s="33"/>
      <c r="C3" s="33"/>
      <c r="D3" s="33"/>
      <c r="E3" s="33"/>
      <c r="F3" s="33"/>
      <c r="G3" s="33"/>
      <c r="H3" s="33"/>
      <c r="I3" s="33"/>
      <c r="J3" s="33"/>
      <c r="K3" s="33"/>
      <c r="L3" s="33"/>
      <c r="M3" s="33"/>
      <c r="N3" s="33"/>
      <c r="O3" s="33"/>
      <c r="P3" s="33"/>
      <c r="Q3" s="33"/>
      <c r="R3" s="33"/>
      <c r="S3" s="33"/>
      <c r="T3" s="33"/>
      <c r="U3" s="33"/>
      <c r="V3" s="33"/>
      <c r="W3" s="33"/>
      <c r="X3" s="33"/>
      <c r="Y3" s="33"/>
      <c r="Z3" s="33"/>
    </row>
    <row r="5" spans="1:26" ht="58" x14ac:dyDescent="0.35">
      <c r="B5" s="19" t="s">
        <v>37</v>
      </c>
      <c r="C5" s="19" t="s">
        <v>38</v>
      </c>
      <c r="D5" s="19" t="s">
        <v>39</v>
      </c>
      <c r="E5" s="19" t="s">
        <v>40</v>
      </c>
      <c r="F5" s="19" t="s">
        <v>42</v>
      </c>
      <c r="G5" s="19" t="s">
        <v>41</v>
      </c>
      <c r="H5" s="19" t="s">
        <v>43</v>
      </c>
      <c r="I5" s="19" t="s">
        <v>44</v>
      </c>
      <c r="J5" s="19" t="s">
        <v>45</v>
      </c>
      <c r="K5" s="19" t="s">
        <v>46</v>
      </c>
      <c r="L5" s="19" t="s">
        <v>47</v>
      </c>
      <c r="M5" s="19" t="s">
        <v>48</v>
      </c>
      <c r="N5" s="19" t="s">
        <v>50</v>
      </c>
      <c r="O5" s="19" t="s">
        <v>49</v>
      </c>
      <c r="P5" s="19" t="s">
        <v>51</v>
      </c>
      <c r="Q5" s="19" t="s">
        <v>52</v>
      </c>
      <c r="R5" s="19" t="s">
        <v>53</v>
      </c>
      <c r="S5" s="19" t="s">
        <v>54</v>
      </c>
      <c r="T5" s="19" t="s">
        <v>55</v>
      </c>
      <c r="U5" s="19" t="s">
        <v>57</v>
      </c>
      <c r="V5" s="19" t="s">
        <v>56</v>
      </c>
      <c r="W5" s="19" t="s">
        <v>58</v>
      </c>
      <c r="X5" s="19" t="s">
        <v>59</v>
      </c>
      <c r="Y5" s="20"/>
    </row>
    <row r="6" spans="1:26" x14ac:dyDescent="0.35">
      <c r="A6" s="16" t="s">
        <v>37</v>
      </c>
      <c r="B6">
        <v>61</v>
      </c>
      <c r="C6">
        <v>56</v>
      </c>
      <c r="D6">
        <v>55</v>
      </c>
      <c r="E6">
        <v>47</v>
      </c>
      <c r="F6">
        <v>1</v>
      </c>
      <c r="G6">
        <v>37</v>
      </c>
      <c r="H6">
        <v>35</v>
      </c>
      <c r="I6">
        <v>12</v>
      </c>
      <c r="J6">
        <v>21</v>
      </c>
      <c r="K6">
        <v>33</v>
      </c>
      <c r="L6">
        <v>37</v>
      </c>
      <c r="M6">
        <v>34</v>
      </c>
      <c r="N6">
        <v>1</v>
      </c>
      <c r="O6">
        <v>28</v>
      </c>
      <c r="P6">
        <v>28</v>
      </c>
      <c r="Q6">
        <v>3</v>
      </c>
      <c r="R6">
        <v>15</v>
      </c>
      <c r="S6">
        <v>24</v>
      </c>
      <c r="T6">
        <v>26</v>
      </c>
      <c r="U6">
        <v>1</v>
      </c>
      <c r="V6">
        <v>18</v>
      </c>
      <c r="W6">
        <v>27</v>
      </c>
      <c r="X6">
        <v>3</v>
      </c>
    </row>
    <row r="7" spans="1:26" x14ac:dyDescent="0.35">
      <c r="A7" s="16" t="s">
        <v>38</v>
      </c>
      <c r="C7">
        <v>263</v>
      </c>
      <c r="D7">
        <v>149</v>
      </c>
      <c r="E7">
        <v>99</v>
      </c>
      <c r="F7">
        <v>1</v>
      </c>
      <c r="G7">
        <v>45</v>
      </c>
      <c r="H7">
        <v>51</v>
      </c>
      <c r="I7">
        <v>16</v>
      </c>
      <c r="J7">
        <v>21</v>
      </c>
      <c r="K7">
        <v>53</v>
      </c>
      <c r="L7">
        <v>73</v>
      </c>
      <c r="M7">
        <v>59</v>
      </c>
      <c r="N7">
        <v>1</v>
      </c>
      <c r="O7">
        <v>29</v>
      </c>
      <c r="P7">
        <v>39</v>
      </c>
      <c r="Q7">
        <v>3</v>
      </c>
      <c r="R7">
        <v>15</v>
      </c>
      <c r="S7">
        <v>30</v>
      </c>
      <c r="T7">
        <v>36</v>
      </c>
      <c r="U7">
        <v>1</v>
      </c>
      <c r="V7">
        <v>22</v>
      </c>
      <c r="W7">
        <v>37</v>
      </c>
      <c r="X7">
        <v>6</v>
      </c>
    </row>
    <row r="8" spans="1:26" x14ac:dyDescent="0.35">
      <c r="A8" s="16" t="s">
        <v>39</v>
      </c>
      <c r="B8" t="s">
        <v>96</v>
      </c>
      <c r="C8" t="s">
        <v>96</v>
      </c>
      <c r="D8">
        <v>695</v>
      </c>
      <c r="E8">
        <v>127</v>
      </c>
      <c r="F8">
        <v>1</v>
      </c>
      <c r="G8">
        <v>44</v>
      </c>
      <c r="H8">
        <v>56</v>
      </c>
      <c r="I8">
        <v>17</v>
      </c>
      <c r="J8">
        <v>21</v>
      </c>
      <c r="K8">
        <v>60</v>
      </c>
      <c r="L8">
        <v>109</v>
      </c>
      <c r="M8">
        <v>81</v>
      </c>
      <c r="N8">
        <v>1</v>
      </c>
      <c r="O8">
        <v>29</v>
      </c>
      <c r="P8">
        <v>44</v>
      </c>
      <c r="Q8">
        <v>4</v>
      </c>
      <c r="R8">
        <v>15</v>
      </c>
      <c r="S8">
        <v>32</v>
      </c>
      <c r="T8">
        <v>42</v>
      </c>
      <c r="U8">
        <v>1</v>
      </c>
      <c r="V8">
        <v>22</v>
      </c>
      <c r="W8">
        <v>37</v>
      </c>
      <c r="X8">
        <v>6</v>
      </c>
    </row>
    <row r="9" spans="1:26" x14ac:dyDescent="0.35">
      <c r="A9" s="16" t="s">
        <v>40</v>
      </c>
      <c r="B9" t="s">
        <v>96</v>
      </c>
      <c r="C9" t="s">
        <v>96</v>
      </c>
      <c r="D9" t="s">
        <v>96</v>
      </c>
      <c r="E9">
        <v>597</v>
      </c>
      <c r="F9">
        <v>1</v>
      </c>
      <c r="G9">
        <v>39</v>
      </c>
      <c r="H9">
        <v>50</v>
      </c>
      <c r="I9">
        <v>14</v>
      </c>
      <c r="J9">
        <v>20</v>
      </c>
      <c r="K9">
        <v>46</v>
      </c>
      <c r="L9">
        <v>69</v>
      </c>
      <c r="M9">
        <v>62</v>
      </c>
      <c r="N9">
        <v>1</v>
      </c>
      <c r="O9">
        <v>27</v>
      </c>
      <c r="P9">
        <v>34</v>
      </c>
      <c r="Q9">
        <v>4</v>
      </c>
      <c r="R9">
        <v>15</v>
      </c>
      <c r="S9">
        <v>27</v>
      </c>
      <c r="T9">
        <v>29</v>
      </c>
      <c r="U9">
        <v>1</v>
      </c>
      <c r="V9">
        <v>19</v>
      </c>
      <c r="W9">
        <v>34</v>
      </c>
      <c r="X9">
        <v>6</v>
      </c>
    </row>
    <row r="10" spans="1:26" x14ac:dyDescent="0.35">
      <c r="A10" s="16" t="s">
        <v>42</v>
      </c>
      <c r="B10" t="s">
        <v>96</v>
      </c>
      <c r="C10" t="s">
        <v>96</v>
      </c>
      <c r="D10" t="s">
        <v>96</v>
      </c>
      <c r="E10" t="s">
        <v>96</v>
      </c>
      <c r="F10">
        <v>1</v>
      </c>
      <c r="G10">
        <v>1</v>
      </c>
      <c r="H10">
        <v>1</v>
      </c>
      <c r="I10">
        <v>1</v>
      </c>
      <c r="J10">
        <v>1</v>
      </c>
      <c r="K10">
        <v>1</v>
      </c>
      <c r="L10">
        <v>1</v>
      </c>
      <c r="M10">
        <v>1</v>
      </c>
      <c r="N10">
        <v>1</v>
      </c>
      <c r="O10">
        <v>1</v>
      </c>
      <c r="P10">
        <v>1</v>
      </c>
      <c r="Q10">
        <v>0</v>
      </c>
      <c r="R10">
        <v>1</v>
      </c>
      <c r="S10">
        <v>1</v>
      </c>
      <c r="T10">
        <v>1</v>
      </c>
      <c r="U10">
        <v>1</v>
      </c>
      <c r="V10">
        <v>1</v>
      </c>
      <c r="W10">
        <v>1</v>
      </c>
      <c r="X10">
        <v>0</v>
      </c>
    </row>
    <row r="11" spans="1:26" x14ac:dyDescent="0.35">
      <c r="A11" s="16" t="s">
        <v>41</v>
      </c>
      <c r="B11" t="s">
        <v>96</v>
      </c>
      <c r="C11" t="s">
        <v>96</v>
      </c>
      <c r="D11" t="s">
        <v>96</v>
      </c>
      <c r="E11" t="s">
        <v>96</v>
      </c>
      <c r="F11" t="s">
        <v>96</v>
      </c>
      <c r="G11">
        <v>108</v>
      </c>
      <c r="H11">
        <v>93</v>
      </c>
      <c r="I11">
        <v>48</v>
      </c>
      <c r="J11">
        <v>17</v>
      </c>
      <c r="K11">
        <v>21</v>
      </c>
      <c r="L11">
        <v>25</v>
      </c>
      <c r="M11">
        <v>24</v>
      </c>
      <c r="N11">
        <v>3</v>
      </c>
      <c r="O11">
        <v>73</v>
      </c>
      <c r="P11">
        <v>91</v>
      </c>
      <c r="Q11">
        <v>11</v>
      </c>
      <c r="R11">
        <v>30</v>
      </c>
      <c r="S11">
        <v>33</v>
      </c>
      <c r="T11">
        <v>31</v>
      </c>
      <c r="U11">
        <v>10</v>
      </c>
      <c r="V11">
        <v>45</v>
      </c>
      <c r="W11">
        <v>69</v>
      </c>
      <c r="X11">
        <v>9</v>
      </c>
    </row>
    <row r="12" spans="1:26" x14ac:dyDescent="0.35">
      <c r="A12" s="16" t="s">
        <v>43</v>
      </c>
      <c r="B12" t="s">
        <v>96</v>
      </c>
      <c r="C12" t="s">
        <v>96</v>
      </c>
      <c r="D12" t="s">
        <v>96</v>
      </c>
      <c r="E12" t="s">
        <v>96</v>
      </c>
      <c r="F12" t="s">
        <v>96</v>
      </c>
      <c r="G12" t="s">
        <v>96</v>
      </c>
      <c r="H12">
        <v>285</v>
      </c>
      <c r="I12">
        <v>102</v>
      </c>
      <c r="J12">
        <v>20</v>
      </c>
      <c r="K12">
        <v>32</v>
      </c>
      <c r="L12">
        <v>38</v>
      </c>
      <c r="M12">
        <v>39</v>
      </c>
      <c r="N12">
        <v>5</v>
      </c>
      <c r="O12">
        <v>93</v>
      </c>
      <c r="P12">
        <v>153</v>
      </c>
      <c r="Q12">
        <v>18</v>
      </c>
      <c r="R12">
        <v>48</v>
      </c>
      <c r="S12">
        <v>57</v>
      </c>
      <c r="T12">
        <v>53</v>
      </c>
      <c r="U12">
        <v>24</v>
      </c>
      <c r="V12">
        <v>73</v>
      </c>
      <c r="W12">
        <v>114</v>
      </c>
      <c r="X12">
        <v>19</v>
      </c>
    </row>
    <row r="13" spans="1:26" x14ac:dyDescent="0.35">
      <c r="A13" s="16" t="s">
        <v>44</v>
      </c>
      <c r="B13" t="s">
        <v>96</v>
      </c>
      <c r="C13" t="s">
        <v>96</v>
      </c>
      <c r="D13" t="s">
        <v>96</v>
      </c>
      <c r="E13" t="s">
        <v>96</v>
      </c>
      <c r="F13" t="s">
        <v>96</v>
      </c>
      <c r="G13" t="s">
        <v>96</v>
      </c>
      <c r="H13" t="s">
        <v>96</v>
      </c>
      <c r="I13">
        <v>224</v>
      </c>
      <c r="J13">
        <v>11</v>
      </c>
      <c r="K13">
        <v>15</v>
      </c>
      <c r="L13">
        <v>20</v>
      </c>
      <c r="M13">
        <v>16</v>
      </c>
      <c r="N13">
        <v>5</v>
      </c>
      <c r="O13">
        <v>57</v>
      </c>
      <c r="P13">
        <v>94</v>
      </c>
      <c r="Q13">
        <v>16</v>
      </c>
      <c r="R13">
        <v>38</v>
      </c>
      <c r="S13">
        <v>39</v>
      </c>
      <c r="T13">
        <v>34</v>
      </c>
      <c r="U13">
        <v>24</v>
      </c>
      <c r="V13">
        <v>53</v>
      </c>
      <c r="W13">
        <v>71</v>
      </c>
      <c r="X13">
        <v>10</v>
      </c>
    </row>
    <row r="14" spans="1:26" x14ac:dyDescent="0.35">
      <c r="A14" s="16" t="s">
        <v>45</v>
      </c>
      <c r="B14" t="s">
        <v>96</v>
      </c>
      <c r="C14" t="s">
        <v>96</v>
      </c>
      <c r="D14" t="s">
        <v>96</v>
      </c>
      <c r="E14" t="s">
        <v>96</v>
      </c>
      <c r="F14" t="s">
        <v>96</v>
      </c>
      <c r="G14" t="s">
        <v>96</v>
      </c>
      <c r="H14" t="s">
        <v>96</v>
      </c>
      <c r="I14" t="s">
        <v>96</v>
      </c>
      <c r="J14">
        <v>27</v>
      </c>
      <c r="K14">
        <v>28</v>
      </c>
      <c r="L14">
        <v>28</v>
      </c>
      <c r="M14">
        <v>24</v>
      </c>
      <c r="N14">
        <v>5</v>
      </c>
      <c r="O14">
        <v>18</v>
      </c>
      <c r="P14">
        <v>15</v>
      </c>
      <c r="Q14">
        <v>3</v>
      </c>
      <c r="R14">
        <v>18</v>
      </c>
      <c r="S14">
        <v>20</v>
      </c>
      <c r="T14">
        <v>22</v>
      </c>
      <c r="U14">
        <v>5</v>
      </c>
      <c r="V14">
        <v>14</v>
      </c>
      <c r="W14">
        <v>13</v>
      </c>
      <c r="X14">
        <v>1</v>
      </c>
    </row>
    <row r="15" spans="1:26" x14ac:dyDescent="0.35">
      <c r="A15" s="16" t="s">
        <v>46</v>
      </c>
      <c r="B15" t="s">
        <v>96</v>
      </c>
      <c r="C15" t="s">
        <v>96</v>
      </c>
      <c r="D15" t="s">
        <v>96</v>
      </c>
      <c r="E15" t="s">
        <v>96</v>
      </c>
      <c r="F15" t="s">
        <v>96</v>
      </c>
      <c r="G15" t="s">
        <v>96</v>
      </c>
      <c r="H15" t="s">
        <v>96</v>
      </c>
      <c r="I15" t="s">
        <v>96</v>
      </c>
      <c r="J15" t="s">
        <v>96</v>
      </c>
      <c r="K15">
        <v>112</v>
      </c>
      <c r="L15">
        <v>77</v>
      </c>
      <c r="M15">
        <v>58</v>
      </c>
      <c r="N15">
        <v>5</v>
      </c>
      <c r="O15">
        <v>18</v>
      </c>
      <c r="P15">
        <v>25</v>
      </c>
      <c r="Q15">
        <v>3</v>
      </c>
      <c r="R15">
        <v>20</v>
      </c>
      <c r="S15">
        <v>33</v>
      </c>
      <c r="T15">
        <v>43</v>
      </c>
      <c r="U15">
        <v>5</v>
      </c>
      <c r="V15">
        <v>16</v>
      </c>
      <c r="W15">
        <v>17</v>
      </c>
      <c r="X15">
        <v>3</v>
      </c>
    </row>
    <row r="16" spans="1:26" x14ac:dyDescent="0.35">
      <c r="A16" s="16" t="s">
        <v>47</v>
      </c>
      <c r="B16" t="s">
        <v>96</v>
      </c>
      <c r="C16" t="s">
        <v>96</v>
      </c>
      <c r="D16" t="s">
        <v>96</v>
      </c>
      <c r="E16" t="s">
        <v>96</v>
      </c>
      <c r="F16" t="s">
        <v>96</v>
      </c>
      <c r="G16" t="s">
        <v>96</v>
      </c>
      <c r="H16" t="s">
        <v>96</v>
      </c>
      <c r="I16" t="s">
        <v>96</v>
      </c>
      <c r="J16" t="s">
        <v>96</v>
      </c>
      <c r="L16">
        <v>329</v>
      </c>
      <c r="M16">
        <v>78</v>
      </c>
      <c r="N16">
        <v>5</v>
      </c>
      <c r="O16">
        <v>20</v>
      </c>
      <c r="P16">
        <v>31</v>
      </c>
      <c r="Q16">
        <v>4</v>
      </c>
      <c r="R16">
        <v>20</v>
      </c>
      <c r="S16">
        <v>34</v>
      </c>
      <c r="T16">
        <v>46</v>
      </c>
      <c r="U16">
        <v>5</v>
      </c>
      <c r="V16">
        <v>18</v>
      </c>
      <c r="W16">
        <v>21</v>
      </c>
      <c r="X16">
        <v>4</v>
      </c>
    </row>
    <row r="17" spans="1:24" x14ac:dyDescent="0.35">
      <c r="A17" s="16" t="s">
        <v>48</v>
      </c>
      <c r="B17" t="s">
        <v>96</v>
      </c>
      <c r="C17" t="s">
        <v>96</v>
      </c>
      <c r="D17" t="s">
        <v>96</v>
      </c>
      <c r="E17" t="s">
        <v>96</v>
      </c>
      <c r="F17" t="s">
        <v>96</v>
      </c>
      <c r="G17" t="s">
        <v>96</v>
      </c>
      <c r="H17" t="s">
        <v>96</v>
      </c>
      <c r="I17" t="s">
        <v>96</v>
      </c>
      <c r="J17" t="s">
        <v>96</v>
      </c>
      <c r="M17">
        <v>373</v>
      </c>
      <c r="N17">
        <v>3</v>
      </c>
      <c r="O17">
        <v>20</v>
      </c>
      <c r="P17">
        <v>26</v>
      </c>
      <c r="Q17">
        <v>4</v>
      </c>
      <c r="R17">
        <v>18</v>
      </c>
      <c r="S17">
        <v>31</v>
      </c>
      <c r="T17">
        <v>34</v>
      </c>
      <c r="U17">
        <v>3</v>
      </c>
      <c r="V17">
        <v>17</v>
      </c>
      <c r="W17">
        <v>21</v>
      </c>
      <c r="X17">
        <v>2</v>
      </c>
    </row>
    <row r="18" spans="1:24" x14ac:dyDescent="0.35">
      <c r="A18" s="16" t="s">
        <v>50</v>
      </c>
      <c r="B18" t="s">
        <v>96</v>
      </c>
      <c r="C18" t="s">
        <v>96</v>
      </c>
      <c r="D18" t="s">
        <v>96</v>
      </c>
      <c r="E18" t="s">
        <v>96</v>
      </c>
      <c r="F18" t="s">
        <v>96</v>
      </c>
      <c r="G18" t="s">
        <v>96</v>
      </c>
      <c r="H18" t="s">
        <v>96</v>
      </c>
      <c r="I18" t="s">
        <v>96</v>
      </c>
      <c r="J18" t="s">
        <v>96</v>
      </c>
      <c r="K18" t="s">
        <v>96</v>
      </c>
      <c r="L18" t="s">
        <v>96</v>
      </c>
      <c r="M18" t="s">
        <v>96</v>
      </c>
      <c r="N18">
        <v>5</v>
      </c>
      <c r="O18">
        <v>5</v>
      </c>
      <c r="P18">
        <v>5</v>
      </c>
      <c r="Q18">
        <v>2</v>
      </c>
      <c r="R18">
        <v>5</v>
      </c>
      <c r="S18">
        <v>4</v>
      </c>
      <c r="T18">
        <v>5</v>
      </c>
      <c r="U18">
        <v>5</v>
      </c>
      <c r="V18">
        <v>5</v>
      </c>
      <c r="W18">
        <v>4</v>
      </c>
      <c r="X18">
        <v>0</v>
      </c>
    </row>
    <row r="19" spans="1:24" x14ac:dyDescent="0.35">
      <c r="A19" s="16" t="s">
        <v>49</v>
      </c>
      <c r="B19" t="s">
        <v>96</v>
      </c>
      <c r="C19" t="s">
        <v>96</v>
      </c>
      <c r="D19" t="s">
        <v>96</v>
      </c>
      <c r="E19" t="s">
        <v>96</v>
      </c>
      <c r="F19" t="s">
        <v>96</v>
      </c>
      <c r="G19" t="s">
        <v>96</v>
      </c>
      <c r="H19" t="s">
        <v>96</v>
      </c>
      <c r="I19" t="s">
        <v>96</v>
      </c>
      <c r="J19" t="s">
        <v>96</v>
      </c>
      <c r="K19" t="s">
        <v>96</v>
      </c>
      <c r="L19" t="s">
        <v>96</v>
      </c>
      <c r="M19" t="s">
        <v>96</v>
      </c>
      <c r="O19">
        <v>107</v>
      </c>
      <c r="P19">
        <v>88</v>
      </c>
      <c r="Q19">
        <v>12</v>
      </c>
      <c r="R19">
        <v>37</v>
      </c>
      <c r="S19">
        <v>38</v>
      </c>
      <c r="T19">
        <v>37</v>
      </c>
      <c r="U19">
        <v>18</v>
      </c>
      <c r="V19">
        <v>54</v>
      </c>
      <c r="W19">
        <v>72</v>
      </c>
      <c r="X19">
        <v>7</v>
      </c>
    </row>
    <row r="20" spans="1:24" x14ac:dyDescent="0.35">
      <c r="A20" s="16" t="s">
        <v>51</v>
      </c>
      <c r="B20" t="s">
        <v>96</v>
      </c>
      <c r="C20" t="s">
        <v>96</v>
      </c>
      <c r="D20" t="s">
        <v>96</v>
      </c>
      <c r="E20" t="s">
        <v>96</v>
      </c>
      <c r="F20" t="s">
        <v>96</v>
      </c>
      <c r="G20" t="s">
        <v>96</v>
      </c>
      <c r="H20" t="s">
        <v>96</v>
      </c>
      <c r="I20" t="s">
        <v>96</v>
      </c>
      <c r="J20" t="s">
        <v>96</v>
      </c>
      <c r="K20" t="s">
        <v>96</v>
      </c>
      <c r="L20" t="s">
        <v>96</v>
      </c>
      <c r="M20" t="s">
        <v>96</v>
      </c>
      <c r="N20" t="s">
        <v>96</v>
      </c>
      <c r="O20" t="s">
        <v>96</v>
      </c>
      <c r="P20">
        <v>255</v>
      </c>
      <c r="Q20">
        <v>18</v>
      </c>
      <c r="R20">
        <v>45</v>
      </c>
      <c r="S20">
        <v>51</v>
      </c>
      <c r="T20">
        <v>46</v>
      </c>
      <c r="U20">
        <v>26</v>
      </c>
      <c r="V20">
        <v>69</v>
      </c>
      <c r="W20">
        <v>105</v>
      </c>
      <c r="X20">
        <v>13</v>
      </c>
    </row>
    <row r="21" spans="1:24" x14ac:dyDescent="0.35">
      <c r="A21" s="16" t="s">
        <v>52</v>
      </c>
      <c r="B21" t="s">
        <v>96</v>
      </c>
      <c r="C21" t="s">
        <v>96</v>
      </c>
      <c r="D21" t="s">
        <v>96</v>
      </c>
      <c r="E21" t="s">
        <v>96</v>
      </c>
      <c r="F21" t="s">
        <v>96</v>
      </c>
      <c r="G21" t="s">
        <v>96</v>
      </c>
      <c r="H21" t="s">
        <v>96</v>
      </c>
      <c r="I21" t="s">
        <v>96</v>
      </c>
      <c r="J21" t="s">
        <v>96</v>
      </c>
      <c r="K21" t="s">
        <v>96</v>
      </c>
      <c r="L21" t="s">
        <v>96</v>
      </c>
      <c r="M21" t="s">
        <v>96</v>
      </c>
      <c r="N21" t="s">
        <v>96</v>
      </c>
      <c r="O21" t="s">
        <v>96</v>
      </c>
      <c r="Q21">
        <v>81</v>
      </c>
      <c r="R21">
        <v>7</v>
      </c>
      <c r="S21">
        <v>6</v>
      </c>
      <c r="T21">
        <v>4</v>
      </c>
      <c r="U21">
        <v>4</v>
      </c>
      <c r="V21">
        <v>12</v>
      </c>
      <c r="W21">
        <v>14</v>
      </c>
      <c r="X21">
        <v>3</v>
      </c>
    </row>
    <row r="22" spans="1:24" x14ac:dyDescent="0.35">
      <c r="A22" s="16" t="s">
        <v>53</v>
      </c>
      <c r="B22" t="s">
        <v>96</v>
      </c>
      <c r="C22" t="s">
        <v>96</v>
      </c>
      <c r="D22" t="s">
        <v>96</v>
      </c>
      <c r="E22" t="s">
        <v>96</v>
      </c>
      <c r="F22" t="s">
        <v>96</v>
      </c>
      <c r="G22" t="s">
        <v>96</v>
      </c>
      <c r="H22" t="s">
        <v>96</v>
      </c>
      <c r="I22" t="s">
        <v>96</v>
      </c>
      <c r="J22" t="s">
        <v>96</v>
      </c>
      <c r="K22" t="s">
        <v>96</v>
      </c>
      <c r="L22" t="s">
        <v>96</v>
      </c>
      <c r="M22" t="s">
        <v>96</v>
      </c>
      <c r="N22" t="s">
        <v>96</v>
      </c>
      <c r="O22" t="s">
        <v>96</v>
      </c>
      <c r="R22">
        <v>82</v>
      </c>
      <c r="S22">
        <v>54</v>
      </c>
      <c r="T22">
        <v>46</v>
      </c>
      <c r="U22">
        <v>34</v>
      </c>
      <c r="V22">
        <v>48</v>
      </c>
      <c r="W22">
        <v>44</v>
      </c>
      <c r="X22">
        <v>2</v>
      </c>
    </row>
    <row r="23" spans="1:24" x14ac:dyDescent="0.35">
      <c r="A23" s="16" t="s">
        <v>54</v>
      </c>
      <c r="B23" t="s">
        <v>96</v>
      </c>
      <c r="C23" t="s">
        <v>96</v>
      </c>
      <c r="D23" t="s">
        <v>96</v>
      </c>
      <c r="E23" t="s">
        <v>96</v>
      </c>
      <c r="F23" t="s">
        <v>96</v>
      </c>
      <c r="G23" t="s">
        <v>96</v>
      </c>
      <c r="H23" t="s">
        <v>96</v>
      </c>
      <c r="I23" t="s">
        <v>96</v>
      </c>
      <c r="J23" t="s">
        <v>96</v>
      </c>
      <c r="K23" t="s">
        <v>96</v>
      </c>
      <c r="L23" t="s">
        <v>96</v>
      </c>
      <c r="M23" t="s">
        <v>96</v>
      </c>
      <c r="N23" t="s">
        <v>96</v>
      </c>
      <c r="O23" t="s">
        <v>96</v>
      </c>
      <c r="P23" t="s">
        <v>96</v>
      </c>
      <c r="Q23" t="s">
        <v>96</v>
      </c>
      <c r="R23" t="s">
        <v>96</v>
      </c>
      <c r="S23">
        <v>130</v>
      </c>
      <c r="T23">
        <v>64</v>
      </c>
      <c r="U23">
        <v>30</v>
      </c>
      <c r="V23">
        <v>44</v>
      </c>
      <c r="W23">
        <v>49</v>
      </c>
      <c r="X23">
        <v>3</v>
      </c>
    </row>
    <row r="24" spans="1:24" x14ac:dyDescent="0.35">
      <c r="A24" s="16" t="s">
        <v>55</v>
      </c>
      <c r="B24" t="s">
        <v>96</v>
      </c>
      <c r="C24" t="s">
        <v>96</v>
      </c>
      <c r="D24" t="s">
        <v>96</v>
      </c>
      <c r="E24" t="s">
        <v>96</v>
      </c>
      <c r="F24" t="s">
        <v>96</v>
      </c>
      <c r="G24" t="s">
        <v>96</v>
      </c>
      <c r="H24" t="s">
        <v>96</v>
      </c>
      <c r="I24" t="s">
        <v>96</v>
      </c>
      <c r="J24" t="s">
        <v>96</v>
      </c>
      <c r="K24" t="s">
        <v>96</v>
      </c>
      <c r="L24" t="s">
        <v>96</v>
      </c>
      <c r="M24" t="s">
        <v>96</v>
      </c>
      <c r="N24" t="s">
        <v>96</v>
      </c>
      <c r="O24" t="s">
        <v>96</v>
      </c>
      <c r="P24" t="s">
        <v>96</v>
      </c>
      <c r="Q24" t="s">
        <v>96</v>
      </c>
      <c r="R24" t="s">
        <v>96</v>
      </c>
      <c r="T24">
        <v>182</v>
      </c>
      <c r="U24">
        <v>22</v>
      </c>
      <c r="V24">
        <v>36</v>
      </c>
      <c r="W24">
        <v>41</v>
      </c>
      <c r="X24">
        <v>5</v>
      </c>
    </row>
    <row r="25" spans="1:24" x14ac:dyDescent="0.35">
      <c r="A25" s="16" t="s">
        <v>57</v>
      </c>
      <c r="B25" t="s">
        <v>96</v>
      </c>
      <c r="C25" t="s">
        <v>96</v>
      </c>
      <c r="D25" t="s">
        <v>96</v>
      </c>
      <c r="E25" t="s">
        <v>96</v>
      </c>
      <c r="F25" t="s">
        <v>96</v>
      </c>
      <c r="G25" t="s">
        <v>96</v>
      </c>
      <c r="H25" t="s">
        <v>96</v>
      </c>
      <c r="I25" t="s">
        <v>96</v>
      </c>
      <c r="J25" t="s">
        <v>96</v>
      </c>
      <c r="K25" t="s">
        <v>96</v>
      </c>
      <c r="L25" t="s">
        <v>96</v>
      </c>
      <c r="M25" t="s">
        <v>96</v>
      </c>
      <c r="N25" t="s">
        <v>96</v>
      </c>
      <c r="O25" t="s">
        <v>96</v>
      </c>
      <c r="P25" t="s">
        <v>96</v>
      </c>
      <c r="Q25" t="s">
        <v>96</v>
      </c>
      <c r="R25" t="s">
        <v>96</v>
      </c>
      <c r="S25" t="s">
        <v>96</v>
      </c>
      <c r="T25" t="s">
        <v>96</v>
      </c>
      <c r="U25">
        <v>44</v>
      </c>
      <c r="V25">
        <v>34</v>
      </c>
      <c r="W25">
        <v>26</v>
      </c>
      <c r="X25">
        <v>0</v>
      </c>
    </row>
    <row r="26" spans="1:24" x14ac:dyDescent="0.35">
      <c r="A26" s="16" t="s">
        <v>56</v>
      </c>
      <c r="B26" t="s">
        <v>96</v>
      </c>
      <c r="C26" t="s">
        <v>96</v>
      </c>
      <c r="D26" t="s">
        <v>96</v>
      </c>
      <c r="E26" t="s">
        <v>96</v>
      </c>
      <c r="F26" t="s">
        <v>96</v>
      </c>
      <c r="G26" t="s">
        <v>96</v>
      </c>
      <c r="H26" t="s">
        <v>96</v>
      </c>
      <c r="I26" t="s">
        <v>96</v>
      </c>
      <c r="J26" t="s">
        <v>96</v>
      </c>
      <c r="K26" t="s">
        <v>96</v>
      </c>
      <c r="L26" t="s">
        <v>96</v>
      </c>
      <c r="M26" t="s">
        <v>96</v>
      </c>
      <c r="N26" t="s">
        <v>96</v>
      </c>
      <c r="O26" t="s">
        <v>96</v>
      </c>
      <c r="P26" t="s">
        <v>96</v>
      </c>
      <c r="Q26" t="s">
        <v>96</v>
      </c>
      <c r="R26" t="s">
        <v>96</v>
      </c>
      <c r="S26" t="s">
        <v>96</v>
      </c>
      <c r="T26" t="s">
        <v>96</v>
      </c>
      <c r="V26">
        <v>121</v>
      </c>
      <c r="W26">
        <v>73</v>
      </c>
      <c r="X26">
        <v>4</v>
      </c>
    </row>
    <row r="27" spans="1:24" x14ac:dyDescent="0.35">
      <c r="A27" s="16" t="s">
        <v>58</v>
      </c>
      <c r="B27" t="s">
        <v>96</v>
      </c>
      <c r="C27" t="s">
        <v>96</v>
      </c>
      <c r="D27" t="s">
        <v>96</v>
      </c>
      <c r="E27" t="s">
        <v>96</v>
      </c>
      <c r="F27" t="s">
        <v>96</v>
      </c>
      <c r="G27" t="s">
        <v>96</v>
      </c>
      <c r="H27" t="s">
        <v>96</v>
      </c>
      <c r="I27" t="s">
        <v>96</v>
      </c>
      <c r="J27" t="s">
        <v>96</v>
      </c>
      <c r="K27" t="s">
        <v>96</v>
      </c>
      <c r="L27" t="s">
        <v>96</v>
      </c>
      <c r="M27" t="s">
        <v>96</v>
      </c>
      <c r="N27" t="s">
        <v>96</v>
      </c>
      <c r="O27" t="s">
        <v>96</v>
      </c>
      <c r="P27" t="s">
        <v>96</v>
      </c>
      <c r="Q27" t="s">
        <v>96</v>
      </c>
      <c r="R27" t="s">
        <v>96</v>
      </c>
      <c r="S27" t="s">
        <v>96</v>
      </c>
      <c r="T27" t="s">
        <v>96</v>
      </c>
      <c r="W27">
        <v>220</v>
      </c>
      <c r="X27">
        <v>13</v>
      </c>
    </row>
    <row r="28" spans="1:24" x14ac:dyDescent="0.35">
      <c r="A28" s="16" t="s">
        <v>59</v>
      </c>
      <c r="B28" t="s">
        <v>96</v>
      </c>
      <c r="C28" t="s">
        <v>96</v>
      </c>
      <c r="D28" t="s">
        <v>96</v>
      </c>
      <c r="E28" t="s">
        <v>96</v>
      </c>
      <c r="F28" t="s">
        <v>96</v>
      </c>
      <c r="G28" t="s">
        <v>96</v>
      </c>
      <c r="H28" t="s">
        <v>96</v>
      </c>
      <c r="I28" t="s">
        <v>96</v>
      </c>
      <c r="J28" t="s">
        <v>96</v>
      </c>
      <c r="K28" t="s">
        <v>96</v>
      </c>
      <c r="L28" t="s">
        <v>96</v>
      </c>
      <c r="M28" t="s">
        <v>96</v>
      </c>
      <c r="N28" t="s">
        <v>96</v>
      </c>
      <c r="O28" t="s">
        <v>96</v>
      </c>
      <c r="P28" t="s">
        <v>96</v>
      </c>
      <c r="Q28" t="s">
        <v>96</v>
      </c>
      <c r="R28" t="s">
        <v>96</v>
      </c>
      <c r="S28" t="s">
        <v>96</v>
      </c>
      <c r="T28" t="s">
        <v>96</v>
      </c>
      <c r="X28">
        <v>95</v>
      </c>
    </row>
    <row r="32" spans="1:24" ht="58" x14ac:dyDescent="0.35">
      <c r="B32" s="19" t="s">
        <v>89</v>
      </c>
      <c r="C32" s="19" t="s">
        <v>90</v>
      </c>
      <c r="D32" s="19" t="s">
        <v>94</v>
      </c>
      <c r="E32" s="19" t="s">
        <v>91</v>
      </c>
      <c r="F32" s="19" t="s">
        <v>92</v>
      </c>
      <c r="G32" s="19" t="s">
        <v>93</v>
      </c>
    </row>
    <row r="33" spans="1:7" x14ac:dyDescent="0.35">
      <c r="A33" s="16" t="s">
        <v>89</v>
      </c>
      <c r="B33">
        <v>16</v>
      </c>
      <c r="C33">
        <v>3</v>
      </c>
      <c r="D33">
        <v>1</v>
      </c>
      <c r="E33">
        <v>2</v>
      </c>
      <c r="F33">
        <v>4</v>
      </c>
      <c r="G33">
        <v>0</v>
      </c>
    </row>
    <row r="34" spans="1:7" x14ac:dyDescent="0.35">
      <c r="A34" s="16" t="s">
        <v>90</v>
      </c>
      <c r="C34">
        <v>38</v>
      </c>
      <c r="D34">
        <v>2</v>
      </c>
      <c r="E34">
        <v>2</v>
      </c>
      <c r="F34">
        <v>3</v>
      </c>
      <c r="G34">
        <v>0</v>
      </c>
    </row>
    <row r="35" spans="1:7" x14ac:dyDescent="0.35">
      <c r="A35" s="16" t="s">
        <v>94</v>
      </c>
      <c r="D35">
        <v>39</v>
      </c>
      <c r="E35">
        <v>2</v>
      </c>
      <c r="F35">
        <v>0</v>
      </c>
      <c r="G35">
        <v>0</v>
      </c>
    </row>
    <row r="36" spans="1:7" x14ac:dyDescent="0.35">
      <c r="A36" s="16" t="s">
        <v>91</v>
      </c>
      <c r="E36">
        <v>27</v>
      </c>
      <c r="F36">
        <v>9</v>
      </c>
      <c r="G36">
        <v>3</v>
      </c>
    </row>
    <row r="37" spans="1:7" x14ac:dyDescent="0.35">
      <c r="A37" s="16" t="s">
        <v>92</v>
      </c>
      <c r="F37">
        <v>79</v>
      </c>
      <c r="G37">
        <v>3</v>
      </c>
    </row>
    <row r="38" spans="1:7" x14ac:dyDescent="0.35">
      <c r="A38" s="16" t="s">
        <v>93</v>
      </c>
      <c r="G38">
        <v>71</v>
      </c>
    </row>
  </sheetData>
  <mergeCells count="1">
    <mergeCell ref="A1:Z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CDAC-C0B2-409D-ACF3-EF3376135131}">
  <dimension ref="A1:AD9"/>
  <sheetViews>
    <sheetView workbookViewId="0">
      <pane xSplit="1" topLeftCell="B1" activePane="topRight" state="frozen"/>
      <selection pane="topRight" sqref="A1:M1"/>
    </sheetView>
  </sheetViews>
  <sheetFormatPr defaultRowHeight="14.5" x14ac:dyDescent="0.35"/>
  <cols>
    <col min="1" max="1" width="9.81640625" bestFit="1" customWidth="1"/>
    <col min="2" max="24" width="6.1796875" customWidth="1"/>
    <col min="25" max="25" width="7" customWidth="1"/>
    <col min="26" max="26" width="6.81640625" customWidth="1"/>
    <col min="27" max="27" width="6.7265625" customWidth="1"/>
    <col min="28" max="30" width="6.1796875" customWidth="1"/>
  </cols>
  <sheetData>
    <row r="1" spans="1:30" s="16" customFormat="1" x14ac:dyDescent="0.35">
      <c r="A1" s="34" t="s">
        <v>115</v>
      </c>
      <c r="B1" s="34"/>
      <c r="C1" s="34"/>
      <c r="D1" s="34"/>
      <c r="E1" s="34"/>
      <c r="F1" s="34"/>
      <c r="G1" s="34"/>
      <c r="H1" s="34"/>
      <c r="I1" s="34"/>
      <c r="J1" s="34"/>
      <c r="K1" s="34"/>
      <c r="L1" s="34"/>
      <c r="M1" s="34"/>
    </row>
    <row r="4" spans="1:30" ht="30.5" customHeight="1" thickBot="1" x14ac:dyDescent="0.4">
      <c r="B4" s="9" t="s">
        <v>37</v>
      </c>
      <c r="C4" s="9" t="s">
        <v>38</v>
      </c>
      <c r="D4" s="9" t="s">
        <v>39</v>
      </c>
      <c r="E4" s="9" t="s">
        <v>40</v>
      </c>
      <c r="F4" s="9" t="s">
        <v>42</v>
      </c>
      <c r="G4" s="9" t="s">
        <v>41</v>
      </c>
      <c r="H4" s="9" t="s">
        <v>43</v>
      </c>
      <c r="I4" s="9" t="s">
        <v>44</v>
      </c>
      <c r="J4" s="9" t="s">
        <v>45</v>
      </c>
      <c r="K4" s="9" t="s">
        <v>46</v>
      </c>
      <c r="L4" s="9" t="s">
        <v>47</v>
      </c>
      <c r="M4" s="9" t="s">
        <v>48</v>
      </c>
      <c r="N4" s="9" t="s">
        <v>50</v>
      </c>
      <c r="O4" s="9" t="s">
        <v>49</v>
      </c>
      <c r="P4" s="9" t="s">
        <v>51</v>
      </c>
      <c r="Q4" s="9" t="s">
        <v>52</v>
      </c>
      <c r="R4" s="9" t="s">
        <v>53</v>
      </c>
      <c r="S4" s="9" t="s">
        <v>54</v>
      </c>
      <c r="T4" s="9" t="s">
        <v>55</v>
      </c>
      <c r="U4" s="9" t="s">
        <v>57</v>
      </c>
      <c r="V4" s="9" t="s">
        <v>56</v>
      </c>
      <c r="W4" s="9" t="s">
        <v>58</v>
      </c>
      <c r="X4" s="9" t="s">
        <v>59</v>
      </c>
      <c r="Y4" s="9" t="s">
        <v>89</v>
      </c>
      <c r="Z4" s="9" t="s">
        <v>90</v>
      </c>
      <c r="AA4" s="9" t="s">
        <v>94</v>
      </c>
      <c r="AB4" s="9" t="s">
        <v>91</v>
      </c>
      <c r="AC4" s="9" t="s">
        <v>92</v>
      </c>
      <c r="AD4" s="9" t="s">
        <v>93</v>
      </c>
    </row>
    <row r="5" spans="1:30" ht="15" thickTop="1" x14ac:dyDescent="0.35">
      <c r="A5" s="11" t="s">
        <v>74</v>
      </c>
      <c r="B5" s="6">
        <v>0.19</v>
      </c>
      <c r="C5" s="6">
        <v>0.39</v>
      </c>
      <c r="D5" s="6">
        <v>0.41</v>
      </c>
      <c r="E5" s="6">
        <v>0.43</v>
      </c>
      <c r="F5" s="3" t="s">
        <v>25</v>
      </c>
      <c r="G5" s="3">
        <v>0.48</v>
      </c>
      <c r="H5" s="3">
        <v>0.41</v>
      </c>
      <c r="I5" s="3">
        <v>0.39</v>
      </c>
      <c r="J5" s="6">
        <v>0.41</v>
      </c>
      <c r="K5" s="6">
        <v>-0.03</v>
      </c>
      <c r="L5" s="6">
        <v>0.21</v>
      </c>
      <c r="M5" s="6">
        <v>0.24</v>
      </c>
      <c r="N5" s="3">
        <v>0.72</v>
      </c>
      <c r="O5" s="3">
        <v>0.53</v>
      </c>
      <c r="P5" s="3">
        <v>0.37</v>
      </c>
      <c r="Q5" s="3">
        <v>0.32</v>
      </c>
      <c r="R5" s="6">
        <v>0.56000000000000005</v>
      </c>
      <c r="S5" s="6">
        <v>0.53</v>
      </c>
      <c r="T5" s="6">
        <v>0.68</v>
      </c>
      <c r="U5" s="3">
        <v>0.56999999999999995</v>
      </c>
      <c r="V5" s="3">
        <v>0.55000000000000004</v>
      </c>
      <c r="W5" s="3">
        <v>0.53</v>
      </c>
      <c r="X5" s="3">
        <v>0.51</v>
      </c>
      <c r="Y5" s="6">
        <v>0.27</v>
      </c>
      <c r="Z5" s="6">
        <v>0.5</v>
      </c>
      <c r="AA5" s="6">
        <v>0.32</v>
      </c>
      <c r="AB5" s="3">
        <v>0.42</v>
      </c>
      <c r="AC5" s="3">
        <v>0.39</v>
      </c>
      <c r="AD5" s="3">
        <v>0.17</v>
      </c>
    </row>
    <row r="6" spans="1:30" x14ac:dyDescent="0.35">
      <c r="A6" s="11" t="s">
        <v>75</v>
      </c>
      <c r="B6" s="6">
        <v>-0.22</v>
      </c>
      <c r="C6" s="6">
        <v>-0.38</v>
      </c>
      <c r="D6" s="6">
        <v>-0.38</v>
      </c>
      <c r="E6" s="6">
        <v>-0.35</v>
      </c>
      <c r="F6" s="3" t="s">
        <v>25</v>
      </c>
      <c r="G6" s="3">
        <v>-0.06</v>
      </c>
      <c r="H6" s="3">
        <v>2.5999999999999999E-2</v>
      </c>
      <c r="I6" s="3">
        <v>0.04</v>
      </c>
      <c r="J6" s="6">
        <v>0.64</v>
      </c>
      <c r="K6" s="6">
        <v>-0.02</v>
      </c>
      <c r="L6" s="6">
        <v>-0.08</v>
      </c>
      <c r="M6" s="6">
        <v>-0.12</v>
      </c>
      <c r="N6" s="3">
        <v>0.82</v>
      </c>
      <c r="O6" s="3">
        <v>7.0000000000000007E-2</v>
      </c>
      <c r="P6" s="3">
        <v>7.0000000000000007E-2</v>
      </c>
      <c r="Q6" s="3">
        <v>0.1</v>
      </c>
      <c r="R6" s="6">
        <v>0.08</v>
      </c>
      <c r="S6" s="6">
        <v>0.11</v>
      </c>
      <c r="T6" s="6">
        <v>0.05</v>
      </c>
      <c r="U6" s="3">
        <v>-0.02</v>
      </c>
      <c r="V6" s="3">
        <v>0.14000000000000001</v>
      </c>
      <c r="W6" s="3">
        <v>0.14000000000000001</v>
      </c>
      <c r="X6" s="3">
        <v>-0.02</v>
      </c>
      <c r="Y6" s="6">
        <v>-0.03</v>
      </c>
      <c r="Z6" s="6">
        <v>-0.05</v>
      </c>
      <c r="AA6" s="6">
        <v>-0.55000000000000004</v>
      </c>
      <c r="AB6" s="3">
        <v>-0.01</v>
      </c>
      <c r="AC6" s="3">
        <v>-0.21</v>
      </c>
      <c r="AD6" s="3">
        <v>-0.26</v>
      </c>
    </row>
    <row r="7" spans="1:30" x14ac:dyDescent="0.35">
      <c r="A7" s="11" t="s">
        <v>76</v>
      </c>
      <c r="B7" s="6">
        <v>-0.09</v>
      </c>
      <c r="C7" s="6">
        <v>-0.32</v>
      </c>
      <c r="D7" s="6">
        <v>-0.28000000000000003</v>
      </c>
      <c r="E7" s="6">
        <v>-0.28999999999999998</v>
      </c>
      <c r="F7" s="3" t="s">
        <v>25</v>
      </c>
      <c r="G7" s="3">
        <v>-0.24</v>
      </c>
      <c r="H7" s="3">
        <v>-7.0000000000000007E-2</v>
      </c>
      <c r="I7" s="3">
        <v>-0.14000000000000001</v>
      </c>
      <c r="J7" s="6">
        <v>0.25</v>
      </c>
      <c r="K7" s="6">
        <v>-0.28999999999999998</v>
      </c>
      <c r="L7" s="6">
        <v>-0.19</v>
      </c>
      <c r="M7" s="6">
        <v>-0.27</v>
      </c>
      <c r="N7" s="3">
        <v>0.21</v>
      </c>
      <c r="O7" s="3">
        <v>0.04</v>
      </c>
      <c r="P7" s="3">
        <v>-0.1</v>
      </c>
      <c r="Q7" s="3">
        <v>-0.25</v>
      </c>
      <c r="R7" s="6">
        <v>-0.2</v>
      </c>
      <c r="S7" s="6">
        <v>-0.16</v>
      </c>
      <c r="T7" s="6">
        <v>-0.15</v>
      </c>
      <c r="U7" s="3">
        <v>-0.35</v>
      </c>
      <c r="V7" s="3">
        <v>-0.05</v>
      </c>
      <c r="W7" s="3">
        <v>-7.0000000000000007E-2</v>
      </c>
      <c r="X7" s="3">
        <v>-0.24</v>
      </c>
      <c r="Y7" s="6">
        <v>-0.37</v>
      </c>
      <c r="Z7" s="6">
        <v>0.17</v>
      </c>
      <c r="AA7" s="6">
        <v>-0.02</v>
      </c>
      <c r="AB7" s="3">
        <v>-0.15</v>
      </c>
      <c r="AC7" s="3">
        <v>-0.04</v>
      </c>
      <c r="AD7" s="3">
        <v>-0.38</v>
      </c>
    </row>
    <row r="8" spans="1:30" x14ac:dyDescent="0.35">
      <c r="A8" s="11" t="s">
        <v>77</v>
      </c>
      <c r="B8" s="6">
        <v>-0.04</v>
      </c>
      <c r="C8" s="6">
        <v>-0.2</v>
      </c>
      <c r="D8" s="6">
        <v>-0.13</v>
      </c>
      <c r="E8" s="6">
        <v>-0.09</v>
      </c>
      <c r="F8" s="3" t="s">
        <v>25</v>
      </c>
      <c r="G8" s="3">
        <v>-0.32</v>
      </c>
      <c r="H8" s="3">
        <v>-0.32</v>
      </c>
      <c r="I8" s="3">
        <v>-0.28999999999999998</v>
      </c>
      <c r="J8" s="6">
        <v>-0.61</v>
      </c>
      <c r="K8" s="6">
        <v>-0.37</v>
      </c>
      <c r="L8" s="6">
        <v>-0.4</v>
      </c>
      <c r="M8" s="6">
        <v>-0.26</v>
      </c>
      <c r="N8" s="3">
        <v>-0.72</v>
      </c>
      <c r="O8" s="3">
        <v>-0.35</v>
      </c>
      <c r="P8" s="3">
        <v>-0.28999999999999998</v>
      </c>
      <c r="Q8" s="3">
        <v>-0.31</v>
      </c>
      <c r="R8" s="6">
        <v>-0.31</v>
      </c>
      <c r="S8" s="6">
        <v>-0.24</v>
      </c>
      <c r="T8" s="6">
        <v>-0.17</v>
      </c>
      <c r="U8" s="3">
        <v>-0.37</v>
      </c>
      <c r="V8" s="3">
        <v>-0.33</v>
      </c>
      <c r="W8" s="3">
        <v>-0.3</v>
      </c>
      <c r="X8" s="3">
        <v>-0.12</v>
      </c>
      <c r="Y8" s="6">
        <v>-0.22</v>
      </c>
      <c r="Z8" s="6">
        <v>-0.25</v>
      </c>
      <c r="AA8" s="6">
        <v>-0.35</v>
      </c>
      <c r="AB8" s="3">
        <v>-0.42</v>
      </c>
      <c r="AC8" s="3">
        <v>-0.37</v>
      </c>
      <c r="AD8" s="3">
        <v>-7.0000000000000007E-2</v>
      </c>
    </row>
    <row r="9" spans="1:30" x14ac:dyDescent="0.35">
      <c r="B9" s="3"/>
      <c r="C9" s="3"/>
      <c r="D9" s="3"/>
      <c r="E9" s="3"/>
      <c r="F9" s="3"/>
      <c r="G9" s="3"/>
      <c r="H9" s="3"/>
      <c r="I9" s="3"/>
      <c r="J9" s="3"/>
      <c r="K9" s="3"/>
      <c r="L9" s="3"/>
      <c r="M9" s="3"/>
      <c r="N9" s="3"/>
      <c r="O9" s="3"/>
      <c r="P9" s="3"/>
      <c r="Q9" s="3"/>
      <c r="R9" s="3"/>
      <c r="S9" s="3"/>
      <c r="T9" s="3"/>
      <c r="U9" s="3"/>
      <c r="V9" s="3"/>
      <c r="W9" s="3"/>
      <c r="X9" s="3"/>
    </row>
  </sheetData>
  <mergeCells count="1">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8D9C-3DB4-4130-ACB2-D4FA467586D4}">
  <dimension ref="A1:N65"/>
  <sheetViews>
    <sheetView workbookViewId="0">
      <selection sqref="A1:N3"/>
    </sheetView>
  </sheetViews>
  <sheetFormatPr defaultRowHeight="14.5" x14ac:dyDescent="0.35"/>
  <cols>
    <col min="1" max="1" width="10.1796875" bestFit="1" customWidth="1"/>
  </cols>
  <sheetData>
    <row r="1" spans="1:14" x14ac:dyDescent="0.35">
      <c r="A1" s="33" t="s">
        <v>117</v>
      </c>
      <c r="B1" s="33"/>
      <c r="C1" s="33"/>
      <c r="D1" s="33"/>
      <c r="E1" s="33"/>
      <c r="F1" s="33"/>
      <c r="G1" s="33"/>
      <c r="H1" s="33"/>
      <c r="I1" s="33"/>
      <c r="J1" s="33"/>
      <c r="K1" s="33"/>
      <c r="L1" s="33"/>
      <c r="M1" s="33"/>
      <c r="N1" s="33"/>
    </row>
    <row r="2" spans="1:14" x14ac:dyDescent="0.35">
      <c r="A2" s="33"/>
      <c r="B2" s="33"/>
      <c r="C2" s="33"/>
      <c r="D2" s="33"/>
      <c r="E2" s="33"/>
      <c r="F2" s="33"/>
      <c r="G2" s="33"/>
      <c r="H2" s="33"/>
      <c r="I2" s="33"/>
      <c r="J2" s="33"/>
      <c r="K2" s="33"/>
      <c r="L2" s="33"/>
      <c r="M2" s="33"/>
      <c r="N2" s="33"/>
    </row>
    <row r="3" spans="1:14" x14ac:dyDescent="0.35">
      <c r="A3" s="33"/>
      <c r="B3" s="33"/>
      <c r="C3" s="33"/>
      <c r="D3" s="33"/>
      <c r="E3" s="33"/>
      <c r="F3" s="33"/>
      <c r="G3" s="33"/>
      <c r="H3" s="33"/>
      <c r="I3" s="33"/>
      <c r="J3" s="33"/>
      <c r="K3" s="33"/>
      <c r="L3" s="33"/>
      <c r="M3" s="33"/>
      <c r="N3" s="33"/>
    </row>
    <row r="5" spans="1:14" ht="15" thickBot="1" x14ac:dyDescent="0.4">
      <c r="B5" s="7" t="s">
        <v>78</v>
      </c>
      <c r="C5" s="7" t="s">
        <v>79</v>
      </c>
      <c r="D5" s="7" t="s">
        <v>80</v>
      </c>
      <c r="E5" s="7" t="s">
        <v>81</v>
      </c>
      <c r="F5" s="7" t="s">
        <v>82</v>
      </c>
      <c r="G5" s="7" t="s">
        <v>83</v>
      </c>
      <c r="H5" s="7" t="s">
        <v>84</v>
      </c>
      <c r="I5" s="7" t="s">
        <v>85</v>
      </c>
      <c r="J5" s="7" t="s">
        <v>86</v>
      </c>
      <c r="K5" s="7" t="s">
        <v>87</v>
      </c>
      <c r="M5" s="16" t="s">
        <v>88</v>
      </c>
    </row>
    <row r="6" spans="1:14" ht="15" thickTop="1" x14ac:dyDescent="0.35">
      <c r="A6" s="8" t="s">
        <v>37</v>
      </c>
      <c r="B6">
        <v>0</v>
      </c>
      <c r="C6">
        <v>1</v>
      </c>
      <c r="D6">
        <v>39</v>
      </c>
      <c r="E6">
        <v>0</v>
      </c>
      <c r="F6">
        <v>11</v>
      </c>
      <c r="G6">
        <v>0</v>
      </c>
      <c r="H6">
        <v>0</v>
      </c>
      <c r="I6">
        <v>6</v>
      </c>
      <c r="J6">
        <v>4</v>
      </c>
      <c r="K6">
        <v>0</v>
      </c>
      <c r="M6">
        <f>SUM(B6:K6)</f>
        <v>61</v>
      </c>
    </row>
    <row r="7" spans="1:14" x14ac:dyDescent="0.35">
      <c r="A7" s="8" t="s">
        <v>38</v>
      </c>
      <c r="B7">
        <v>1</v>
      </c>
      <c r="C7">
        <v>16</v>
      </c>
      <c r="D7">
        <v>135</v>
      </c>
      <c r="E7">
        <v>0</v>
      </c>
      <c r="F7">
        <v>49</v>
      </c>
      <c r="G7">
        <v>0</v>
      </c>
      <c r="H7">
        <v>0</v>
      </c>
      <c r="I7">
        <v>37</v>
      </c>
      <c r="J7">
        <v>25</v>
      </c>
      <c r="K7">
        <v>0</v>
      </c>
      <c r="M7">
        <f t="shared" ref="M7:M34" si="0">SUM(B7:K7)</f>
        <v>263</v>
      </c>
    </row>
    <row r="8" spans="1:14" x14ac:dyDescent="0.35">
      <c r="A8" s="8" t="s">
        <v>39</v>
      </c>
      <c r="B8">
        <v>0</v>
      </c>
      <c r="C8">
        <v>56</v>
      </c>
      <c r="D8">
        <v>334</v>
      </c>
      <c r="E8">
        <v>1</v>
      </c>
      <c r="F8">
        <v>115</v>
      </c>
      <c r="G8">
        <v>0</v>
      </c>
      <c r="H8">
        <v>0</v>
      </c>
      <c r="I8">
        <v>137</v>
      </c>
      <c r="J8">
        <v>47</v>
      </c>
      <c r="K8">
        <v>3</v>
      </c>
      <c r="M8">
        <f t="shared" si="0"/>
        <v>693</v>
      </c>
    </row>
    <row r="9" spans="1:14" x14ac:dyDescent="0.35">
      <c r="A9" s="8" t="s">
        <v>40</v>
      </c>
      <c r="B9">
        <v>4</v>
      </c>
      <c r="C9">
        <v>74</v>
      </c>
      <c r="D9">
        <v>260</v>
      </c>
      <c r="E9">
        <v>1</v>
      </c>
      <c r="F9">
        <v>95</v>
      </c>
      <c r="G9">
        <v>0</v>
      </c>
      <c r="H9">
        <v>0</v>
      </c>
      <c r="I9">
        <v>99</v>
      </c>
      <c r="J9">
        <v>47</v>
      </c>
      <c r="K9">
        <v>2</v>
      </c>
      <c r="M9">
        <f t="shared" si="0"/>
        <v>582</v>
      </c>
    </row>
    <row r="10" spans="1:14" x14ac:dyDescent="0.35">
      <c r="A10" s="8" t="s">
        <v>42</v>
      </c>
      <c r="B10">
        <v>0</v>
      </c>
      <c r="C10">
        <v>0</v>
      </c>
      <c r="D10">
        <v>1</v>
      </c>
      <c r="E10">
        <v>0</v>
      </c>
      <c r="F10">
        <v>0</v>
      </c>
      <c r="G10">
        <v>0</v>
      </c>
      <c r="H10">
        <v>0</v>
      </c>
      <c r="I10">
        <v>0</v>
      </c>
      <c r="J10">
        <v>0</v>
      </c>
      <c r="K10">
        <v>0</v>
      </c>
      <c r="M10">
        <f t="shared" si="0"/>
        <v>1</v>
      </c>
    </row>
    <row r="11" spans="1:14" x14ac:dyDescent="0.35">
      <c r="A11" s="8" t="s">
        <v>41</v>
      </c>
      <c r="B11">
        <v>0</v>
      </c>
      <c r="C11">
        <v>5</v>
      </c>
      <c r="D11">
        <v>30</v>
      </c>
      <c r="E11">
        <v>5</v>
      </c>
      <c r="F11">
        <v>20</v>
      </c>
      <c r="G11">
        <v>4</v>
      </c>
      <c r="H11">
        <v>5</v>
      </c>
      <c r="I11">
        <v>32</v>
      </c>
      <c r="J11">
        <v>6</v>
      </c>
      <c r="K11">
        <v>1</v>
      </c>
      <c r="M11">
        <f t="shared" si="0"/>
        <v>108</v>
      </c>
    </row>
    <row r="12" spans="1:14" x14ac:dyDescent="0.35">
      <c r="A12" s="8" t="s">
        <v>43</v>
      </c>
      <c r="B12">
        <v>0</v>
      </c>
      <c r="C12">
        <v>18</v>
      </c>
      <c r="D12">
        <v>70</v>
      </c>
      <c r="E12">
        <v>14</v>
      </c>
      <c r="F12">
        <v>53</v>
      </c>
      <c r="G12">
        <v>22</v>
      </c>
      <c r="H12">
        <v>15</v>
      </c>
      <c r="I12">
        <v>72</v>
      </c>
      <c r="J12">
        <v>16</v>
      </c>
      <c r="K12">
        <v>4</v>
      </c>
      <c r="M12">
        <f t="shared" si="0"/>
        <v>284</v>
      </c>
    </row>
    <row r="13" spans="1:14" x14ac:dyDescent="0.35">
      <c r="A13" s="8" t="s">
        <v>44</v>
      </c>
      <c r="B13">
        <v>1</v>
      </c>
      <c r="C13">
        <v>24</v>
      </c>
      <c r="D13">
        <v>45</v>
      </c>
      <c r="E13">
        <v>6</v>
      </c>
      <c r="F13">
        <v>38</v>
      </c>
      <c r="G13">
        <v>24</v>
      </c>
      <c r="H13">
        <v>19</v>
      </c>
      <c r="I13">
        <v>36</v>
      </c>
      <c r="J13">
        <v>21</v>
      </c>
      <c r="K13">
        <v>8</v>
      </c>
      <c r="M13">
        <f t="shared" si="0"/>
        <v>222</v>
      </c>
    </row>
    <row r="14" spans="1:14" x14ac:dyDescent="0.35">
      <c r="A14" s="8" t="s">
        <v>45</v>
      </c>
      <c r="B14">
        <v>0</v>
      </c>
      <c r="C14">
        <v>0</v>
      </c>
      <c r="D14">
        <v>17</v>
      </c>
      <c r="E14">
        <v>0</v>
      </c>
      <c r="F14">
        <v>3</v>
      </c>
      <c r="G14">
        <v>2</v>
      </c>
      <c r="H14">
        <v>3</v>
      </c>
      <c r="I14">
        <v>1</v>
      </c>
      <c r="J14">
        <v>0</v>
      </c>
      <c r="K14">
        <v>1</v>
      </c>
      <c r="M14">
        <f t="shared" si="0"/>
        <v>27</v>
      </c>
    </row>
    <row r="15" spans="1:14" x14ac:dyDescent="0.35">
      <c r="A15" s="8" t="s">
        <v>46</v>
      </c>
      <c r="B15">
        <v>0</v>
      </c>
      <c r="C15">
        <v>6</v>
      </c>
      <c r="D15">
        <v>70</v>
      </c>
      <c r="E15">
        <v>0</v>
      </c>
      <c r="F15">
        <v>14</v>
      </c>
      <c r="G15">
        <v>8</v>
      </c>
      <c r="H15">
        <v>4</v>
      </c>
      <c r="I15">
        <v>6</v>
      </c>
      <c r="J15">
        <v>1</v>
      </c>
      <c r="K15">
        <v>3</v>
      </c>
      <c r="M15">
        <f t="shared" si="0"/>
        <v>112</v>
      </c>
    </row>
    <row r="16" spans="1:14" x14ac:dyDescent="0.35">
      <c r="A16" s="8" t="s">
        <v>47</v>
      </c>
      <c r="B16">
        <v>0</v>
      </c>
      <c r="C16">
        <v>24</v>
      </c>
      <c r="D16">
        <v>175</v>
      </c>
      <c r="E16">
        <v>6</v>
      </c>
      <c r="F16">
        <v>49</v>
      </c>
      <c r="G16">
        <v>10</v>
      </c>
      <c r="H16">
        <v>12</v>
      </c>
      <c r="I16">
        <v>39</v>
      </c>
      <c r="J16">
        <v>6</v>
      </c>
      <c r="K16">
        <v>5</v>
      </c>
      <c r="M16">
        <f t="shared" si="0"/>
        <v>326</v>
      </c>
    </row>
    <row r="17" spans="1:13" x14ac:dyDescent="0.35">
      <c r="A17" s="8" t="s">
        <v>48</v>
      </c>
      <c r="B17">
        <v>0</v>
      </c>
      <c r="C17">
        <v>38</v>
      </c>
      <c r="D17">
        <v>199</v>
      </c>
      <c r="E17">
        <v>5</v>
      </c>
      <c r="F17">
        <v>48</v>
      </c>
      <c r="G17">
        <v>11</v>
      </c>
      <c r="H17">
        <v>14</v>
      </c>
      <c r="I17">
        <v>33</v>
      </c>
      <c r="J17">
        <v>12</v>
      </c>
      <c r="K17">
        <v>4</v>
      </c>
      <c r="M17">
        <f t="shared" si="0"/>
        <v>364</v>
      </c>
    </row>
    <row r="18" spans="1:13" x14ac:dyDescent="0.35">
      <c r="A18" s="8" t="s">
        <v>50</v>
      </c>
      <c r="B18">
        <v>0</v>
      </c>
      <c r="C18">
        <v>0</v>
      </c>
      <c r="D18">
        <v>1</v>
      </c>
      <c r="E18">
        <v>0</v>
      </c>
      <c r="F18">
        <v>0</v>
      </c>
      <c r="G18">
        <v>1</v>
      </c>
      <c r="H18">
        <v>2</v>
      </c>
      <c r="I18">
        <v>0</v>
      </c>
      <c r="J18">
        <v>0</v>
      </c>
      <c r="K18">
        <v>1</v>
      </c>
      <c r="M18">
        <f t="shared" si="0"/>
        <v>5</v>
      </c>
    </row>
    <row r="19" spans="1:13" x14ac:dyDescent="0.35">
      <c r="A19" s="8" t="s">
        <v>49</v>
      </c>
      <c r="B19">
        <v>0</v>
      </c>
      <c r="C19">
        <v>3</v>
      </c>
      <c r="D19">
        <v>27</v>
      </c>
      <c r="E19">
        <v>1</v>
      </c>
      <c r="F19">
        <v>20</v>
      </c>
      <c r="G19">
        <v>8</v>
      </c>
      <c r="H19">
        <v>9</v>
      </c>
      <c r="I19">
        <v>29</v>
      </c>
      <c r="J19">
        <v>6</v>
      </c>
      <c r="K19">
        <v>4</v>
      </c>
      <c r="M19">
        <f t="shared" si="0"/>
        <v>107</v>
      </c>
    </row>
    <row r="20" spans="1:13" x14ac:dyDescent="0.35">
      <c r="A20" s="8" t="s">
        <v>51</v>
      </c>
      <c r="B20">
        <v>0</v>
      </c>
      <c r="C20">
        <v>9</v>
      </c>
      <c r="D20">
        <v>55</v>
      </c>
      <c r="E20">
        <v>9</v>
      </c>
      <c r="F20">
        <v>53</v>
      </c>
      <c r="G20">
        <v>24</v>
      </c>
      <c r="H20">
        <v>21</v>
      </c>
      <c r="I20">
        <v>56</v>
      </c>
      <c r="J20">
        <v>21</v>
      </c>
      <c r="K20">
        <v>7</v>
      </c>
      <c r="M20">
        <f t="shared" si="0"/>
        <v>255</v>
      </c>
    </row>
    <row r="21" spans="1:13" x14ac:dyDescent="0.35">
      <c r="A21" s="8" t="s">
        <v>52</v>
      </c>
      <c r="B21">
        <v>2</v>
      </c>
      <c r="C21">
        <v>10</v>
      </c>
      <c r="D21">
        <v>19</v>
      </c>
      <c r="E21">
        <v>2</v>
      </c>
      <c r="F21">
        <v>8</v>
      </c>
      <c r="G21">
        <v>7</v>
      </c>
      <c r="H21">
        <v>7</v>
      </c>
      <c r="I21">
        <v>6</v>
      </c>
      <c r="J21">
        <v>12</v>
      </c>
      <c r="K21">
        <v>4</v>
      </c>
      <c r="M21">
        <f t="shared" si="0"/>
        <v>77</v>
      </c>
    </row>
    <row r="22" spans="1:13" x14ac:dyDescent="0.35">
      <c r="A22" s="8" t="s">
        <v>53</v>
      </c>
      <c r="B22">
        <v>0</v>
      </c>
      <c r="C22">
        <v>3</v>
      </c>
      <c r="D22">
        <v>17</v>
      </c>
      <c r="E22">
        <v>3</v>
      </c>
      <c r="F22">
        <v>20</v>
      </c>
      <c r="G22">
        <v>15</v>
      </c>
      <c r="H22">
        <v>10</v>
      </c>
      <c r="I22">
        <v>7</v>
      </c>
      <c r="J22">
        <v>3</v>
      </c>
      <c r="K22">
        <v>4</v>
      </c>
      <c r="M22">
        <f t="shared" si="0"/>
        <v>82</v>
      </c>
    </row>
    <row r="23" spans="1:13" x14ac:dyDescent="0.35">
      <c r="A23" s="8" t="s">
        <v>54</v>
      </c>
      <c r="B23">
        <v>0</v>
      </c>
      <c r="C23">
        <v>8</v>
      </c>
      <c r="D23">
        <v>35</v>
      </c>
      <c r="E23">
        <v>5</v>
      </c>
      <c r="F23">
        <v>29</v>
      </c>
      <c r="G23">
        <v>24</v>
      </c>
      <c r="H23">
        <v>8</v>
      </c>
      <c r="I23">
        <v>11</v>
      </c>
      <c r="J23">
        <v>5</v>
      </c>
      <c r="K23">
        <v>5</v>
      </c>
      <c r="M23">
        <f t="shared" si="0"/>
        <v>130</v>
      </c>
    </row>
    <row r="24" spans="1:13" x14ac:dyDescent="0.35">
      <c r="A24" s="8" t="s">
        <v>55</v>
      </c>
      <c r="B24">
        <v>1</v>
      </c>
      <c r="C24">
        <v>23</v>
      </c>
      <c r="D24">
        <v>61</v>
      </c>
      <c r="E24">
        <v>5</v>
      </c>
      <c r="F24">
        <v>32</v>
      </c>
      <c r="G24">
        <v>30</v>
      </c>
      <c r="H24">
        <v>9</v>
      </c>
      <c r="I24">
        <v>8</v>
      </c>
      <c r="J24">
        <v>9</v>
      </c>
      <c r="K24">
        <v>4</v>
      </c>
      <c r="M24">
        <f t="shared" si="0"/>
        <v>182</v>
      </c>
    </row>
    <row r="25" spans="1:13" x14ac:dyDescent="0.35">
      <c r="A25" s="8" t="s">
        <v>57</v>
      </c>
      <c r="B25">
        <v>0</v>
      </c>
      <c r="C25">
        <v>3</v>
      </c>
      <c r="D25">
        <v>4</v>
      </c>
      <c r="E25">
        <v>2</v>
      </c>
      <c r="F25">
        <v>9</v>
      </c>
      <c r="G25">
        <v>7</v>
      </c>
      <c r="H25">
        <v>6</v>
      </c>
      <c r="I25">
        <v>8</v>
      </c>
      <c r="J25">
        <v>1</v>
      </c>
      <c r="K25">
        <v>4</v>
      </c>
      <c r="M25">
        <f t="shared" si="0"/>
        <v>44</v>
      </c>
    </row>
    <row r="26" spans="1:13" x14ac:dyDescent="0.35">
      <c r="A26" s="8" t="s">
        <v>56</v>
      </c>
      <c r="B26">
        <v>0</v>
      </c>
      <c r="C26">
        <v>6</v>
      </c>
      <c r="D26">
        <v>25</v>
      </c>
      <c r="E26">
        <v>6</v>
      </c>
      <c r="F26">
        <v>22</v>
      </c>
      <c r="G26">
        <v>19</v>
      </c>
      <c r="H26">
        <v>10</v>
      </c>
      <c r="I26">
        <v>22</v>
      </c>
      <c r="J26">
        <v>5</v>
      </c>
      <c r="K26">
        <v>6</v>
      </c>
      <c r="M26">
        <f t="shared" si="0"/>
        <v>121</v>
      </c>
    </row>
    <row r="27" spans="1:13" x14ac:dyDescent="0.35">
      <c r="A27" s="8" t="s">
        <v>58</v>
      </c>
      <c r="B27">
        <v>0</v>
      </c>
      <c r="C27">
        <v>13</v>
      </c>
      <c r="D27">
        <v>49</v>
      </c>
      <c r="E27">
        <v>8</v>
      </c>
      <c r="F27">
        <v>40</v>
      </c>
      <c r="G27">
        <v>27</v>
      </c>
      <c r="H27">
        <v>17</v>
      </c>
      <c r="I27">
        <v>46</v>
      </c>
      <c r="J27">
        <v>16</v>
      </c>
      <c r="K27">
        <v>4</v>
      </c>
      <c r="M27">
        <f t="shared" si="0"/>
        <v>220</v>
      </c>
    </row>
    <row r="28" spans="1:13" x14ac:dyDescent="0.35">
      <c r="A28" s="8" t="s">
        <v>59</v>
      </c>
      <c r="B28">
        <v>1</v>
      </c>
      <c r="C28">
        <v>19</v>
      </c>
      <c r="D28">
        <v>24</v>
      </c>
      <c r="E28">
        <v>2</v>
      </c>
      <c r="F28">
        <v>14</v>
      </c>
      <c r="G28">
        <v>10</v>
      </c>
      <c r="H28">
        <v>5</v>
      </c>
      <c r="I28">
        <v>8</v>
      </c>
      <c r="J28">
        <v>5</v>
      </c>
      <c r="K28">
        <v>3</v>
      </c>
      <c r="M28">
        <f>SUM(B28:K28)</f>
        <v>91</v>
      </c>
    </row>
    <row r="29" spans="1:13" x14ac:dyDescent="0.35">
      <c r="A29" s="8" t="s">
        <v>89</v>
      </c>
      <c r="B29">
        <v>0</v>
      </c>
      <c r="C29">
        <v>2</v>
      </c>
      <c r="D29">
        <v>6</v>
      </c>
      <c r="E29">
        <v>1</v>
      </c>
      <c r="F29">
        <v>0</v>
      </c>
      <c r="G29">
        <v>0</v>
      </c>
      <c r="H29">
        <v>0</v>
      </c>
      <c r="I29">
        <v>0</v>
      </c>
      <c r="J29">
        <v>6</v>
      </c>
      <c r="K29">
        <v>0</v>
      </c>
      <c r="M29">
        <f t="shared" si="0"/>
        <v>15</v>
      </c>
    </row>
    <row r="30" spans="1:13" x14ac:dyDescent="0.35">
      <c r="A30" s="8" t="s">
        <v>90</v>
      </c>
      <c r="B30">
        <v>0</v>
      </c>
      <c r="C30">
        <v>4</v>
      </c>
      <c r="D30">
        <v>11</v>
      </c>
      <c r="E30">
        <v>3</v>
      </c>
      <c r="F30">
        <v>0</v>
      </c>
      <c r="G30">
        <v>0</v>
      </c>
      <c r="H30">
        <v>0</v>
      </c>
      <c r="I30">
        <v>1</v>
      </c>
      <c r="J30">
        <v>18</v>
      </c>
      <c r="K30">
        <v>0</v>
      </c>
      <c r="M30">
        <f t="shared" si="0"/>
        <v>37</v>
      </c>
    </row>
    <row r="31" spans="1:13" x14ac:dyDescent="0.35">
      <c r="A31" s="8" t="s">
        <v>94</v>
      </c>
      <c r="B31">
        <v>1</v>
      </c>
      <c r="C31">
        <v>5</v>
      </c>
      <c r="D31">
        <v>4</v>
      </c>
      <c r="E31">
        <v>3</v>
      </c>
      <c r="F31">
        <v>0</v>
      </c>
      <c r="G31">
        <v>0</v>
      </c>
      <c r="H31">
        <v>0</v>
      </c>
      <c r="I31">
        <v>2</v>
      </c>
      <c r="J31">
        <v>22</v>
      </c>
      <c r="K31">
        <v>0</v>
      </c>
      <c r="M31">
        <f>SUM(B31:K31)</f>
        <v>37</v>
      </c>
    </row>
    <row r="32" spans="1:13" x14ac:dyDescent="0.35">
      <c r="A32" s="8" t="s">
        <v>91</v>
      </c>
      <c r="B32">
        <v>0</v>
      </c>
      <c r="C32">
        <v>5</v>
      </c>
      <c r="D32">
        <v>8</v>
      </c>
      <c r="E32">
        <v>1</v>
      </c>
      <c r="F32">
        <v>0</v>
      </c>
      <c r="G32">
        <v>0</v>
      </c>
      <c r="H32">
        <v>1</v>
      </c>
      <c r="I32">
        <v>1</v>
      </c>
      <c r="J32">
        <v>11</v>
      </c>
      <c r="K32">
        <v>0</v>
      </c>
      <c r="M32">
        <f t="shared" si="0"/>
        <v>27</v>
      </c>
    </row>
    <row r="33" spans="1:13" x14ac:dyDescent="0.35">
      <c r="A33" s="8" t="s">
        <v>92</v>
      </c>
      <c r="B33">
        <v>0</v>
      </c>
      <c r="C33">
        <v>17</v>
      </c>
      <c r="D33">
        <v>18</v>
      </c>
      <c r="E33">
        <v>1</v>
      </c>
      <c r="F33">
        <v>1</v>
      </c>
      <c r="G33">
        <v>1</v>
      </c>
      <c r="H33">
        <v>2</v>
      </c>
      <c r="I33">
        <v>6</v>
      </c>
      <c r="J33">
        <v>33</v>
      </c>
      <c r="K33">
        <v>0</v>
      </c>
      <c r="M33">
        <f t="shared" si="0"/>
        <v>79</v>
      </c>
    </row>
    <row r="34" spans="1:13" x14ac:dyDescent="0.35">
      <c r="A34" s="8" t="s">
        <v>93</v>
      </c>
      <c r="B34">
        <v>0</v>
      </c>
      <c r="C34">
        <v>25</v>
      </c>
      <c r="D34">
        <v>4</v>
      </c>
      <c r="E34">
        <v>1</v>
      </c>
      <c r="F34">
        <v>2</v>
      </c>
      <c r="G34">
        <v>0</v>
      </c>
      <c r="H34">
        <v>2</v>
      </c>
      <c r="I34">
        <v>5</v>
      </c>
      <c r="J34">
        <v>24</v>
      </c>
      <c r="K34">
        <v>0</v>
      </c>
      <c r="M34">
        <f t="shared" si="0"/>
        <v>63</v>
      </c>
    </row>
    <row r="36" spans="1:13" ht="15" thickBot="1" x14ac:dyDescent="0.4">
      <c r="B36" s="7">
        <v>0</v>
      </c>
      <c r="C36" s="7">
        <v>1</v>
      </c>
      <c r="D36" s="7">
        <v>2</v>
      </c>
      <c r="E36" s="7">
        <v>3</v>
      </c>
      <c r="F36" s="7">
        <v>4</v>
      </c>
      <c r="G36" s="7">
        <v>5</v>
      </c>
      <c r="H36" s="7">
        <v>6</v>
      </c>
      <c r="I36" s="7">
        <v>7</v>
      </c>
      <c r="J36" s="7">
        <v>8</v>
      </c>
      <c r="K36" s="7">
        <v>9</v>
      </c>
    </row>
    <row r="37" spans="1:13" ht="15" thickTop="1" x14ac:dyDescent="0.35">
      <c r="A37" s="8" t="s">
        <v>37</v>
      </c>
      <c r="B37" s="13">
        <f>B6/$M6</f>
        <v>0</v>
      </c>
      <c r="C37" s="13">
        <f t="shared" ref="C37:K37" si="1">C6/$M6</f>
        <v>1.6393442622950821E-2</v>
      </c>
      <c r="D37" s="13">
        <f t="shared" si="1"/>
        <v>0.63934426229508201</v>
      </c>
      <c r="E37" s="13">
        <f t="shared" si="1"/>
        <v>0</v>
      </c>
      <c r="F37" s="13">
        <f t="shared" si="1"/>
        <v>0.18032786885245902</v>
      </c>
      <c r="G37" s="13">
        <f t="shared" si="1"/>
        <v>0</v>
      </c>
      <c r="H37" s="13">
        <f t="shared" si="1"/>
        <v>0</v>
      </c>
      <c r="I37" s="13">
        <f t="shared" si="1"/>
        <v>9.8360655737704916E-2</v>
      </c>
      <c r="J37" s="13">
        <f t="shared" si="1"/>
        <v>6.5573770491803282E-2</v>
      </c>
      <c r="K37" s="13">
        <f t="shared" si="1"/>
        <v>0</v>
      </c>
      <c r="M37" s="12">
        <f>SUM(B37:K37)</f>
        <v>1</v>
      </c>
    </row>
    <row r="38" spans="1:13" x14ac:dyDescent="0.35">
      <c r="A38" s="8" t="s">
        <v>38</v>
      </c>
      <c r="B38" s="13">
        <f t="shared" ref="B38:K38" si="2">B7/$M7</f>
        <v>3.8022813688212928E-3</v>
      </c>
      <c r="C38" s="13">
        <f t="shared" si="2"/>
        <v>6.0836501901140684E-2</v>
      </c>
      <c r="D38" s="13">
        <f t="shared" si="2"/>
        <v>0.51330798479087447</v>
      </c>
      <c r="E38" s="13">
        <f t="shared" si="2"/>
        <v>0</v>
      </c>
      <c r="F38" s="13">
        <f t="shared" si="2"/>
        <v>0.18631178707224336</v>
      </c>
      <c r="G38" s="13">
        <f t="shared" si="2"/>
        <v>0</v>
      </c>
      <c r="H38" s="13">
        <f t="shared" si="2"/>
        <v>0</v>
      </c>
      <c r="I38" s="13">
        <f t="shared" si="2"/>
        <v>0.14068441064638784</v>
      </c>
      <c r="J38" s="13">
        <f t="shared" si="2"/>
        <v>9.5057034220532313E-2</v>
      </c>
      <c r="K38" s="13">
        <f t="shared" si="2"/>
        <v>0</v>
      </c>
      <c r="M38" s="12">
        <f t="shared" ref="M38:M59" si="3">SUM(B38:K38)</f>
        <v>1</v>
      </c>
    </row>
    <row r="39" spans="1:13" x14ac:dyDescent="0.35">
      <c r="A39" s="8" t="s">
        <v>39</v>
      </c>
      <c r="B39" s="13">
        <f t="shared" ref="B39:K39" si="4">B8/$M8</f>
        <v>0</v>
      </c>
      <c r="C39" s="13">
        <f t="shared" si="4"/>
        <v>8.0808080808080815E-2</v>
      </c>
      <c r="D39" s="13">
        <f t="shared" si="4"/>
        <v>0.48196248196248198</v>
      </c>
      <c r="E39" s="13">
        <f t="shared" si="4"/>
        <v>1.443001443001443E-3</v>
      </c>
      <c r="F39" s="13">
        <f t="shared" si="4"/>
        <v>0.16594516594516595</v>
      </c>
      <c r="G39" s="13">
        <f t="shared" si="4"/>
        <v>0</v>
      </c>
      <c r="H39" s="13">
        <f t="shared" si="4"/>
        <v>0</v>
      </c>
      <c r="I39" s="13">
        <f t="shared" si="4"/>
        <v>0.1976911976911977</v>
      </c>
      <c r="J39" s="13">
        <f t="shared" si="4"/>
        <v>6.7821067821067824E-2</v>
      </c>
      <c r="K39" s="13">
        <f t="shared" si="4"/>
        <v>4.329004329004329E-3</v>
      </c>
      <c r="M39" s="12">
        <f t="shared" si="3"/>
        <v>1</v>
      </c>
    </row>
    <row r="40" spans="1:13" x14ac:dyDescent="0.35">
      <c r="A40" s="8" t="s">
        <v>40</v>
      </c>
      <c r="B40" s="13">
        <f t="shared" ref="B40:K40" si="5">B9/$M9</f>
        <v>6.8728522336769758E-3</v>
      </c>
      <c r="C40" s="13">
        <f t="shared" si="5"/>
        <v>0.12714776632302405</v>
      </c>
      <c r="D40" s="13">
        <f t="shared" si="5"/>
        <v>0.44673539518900346</v>
      </c>
      <c r="E40" s="13">
        <f t="shared" si="5"/>
        <v>1.718213058419244E-3</v>
      </c>
      <c r="F40" s="13">
        <f t="shared" si="5"/>
        <v>0.16323024054982818</v>
      </c>
      <c r="G40" s="13">
        <f t="shared" si="5"/>
        <v>0</v>
      </c>
      <c r="H40" s="13">
        <f t="shared" si="5"/>
        <v>0</v>
      </c>
      <c r="I40" s="13">
        <f t="shared" si="5"/>
        <v>0.17010309278350516</v>
      </c>
      <c r="J40" s="13">
        <f t="shared" si="5"/>
        <v>8.0756013745704472E-2</v>
      </c>
      <c r="K40" s="13">
        <f t="shared" si="5"/>
        <v>3.4364261168384879E-3</v>
      </c>
      <c r="M40" s="12">
        <f t="shared" si="3"/>
        <v>1.0000000000000002</v>
      </c>
    </row>
    <row r="41" spans="1:13" x14ac:dyDescent="0.35">
      <c r="A41" s="8" t="s">
        <v>42</v>
      </c>
      <c r="B41" s="13">
        <f>B10/$M10</f>
        <v>0</v>
      </c>
      <c r="C41" s="13">
        <f t="shared" ref="C41:K41" si="6">C10/$M10</f>
        <v>0</v>
      </c>
      <c r="D41" s="13">
        <f t="shared" si="6"/>
        <v>1</v>
      </c>
      <c r="E41" s="13">
        <f t="shared" si="6"/>
        <v>0</v>
      </c>
      <c r="F41" s="13">
        <f t="shared" si="6"/>
        <v>0</v>
      </c>
      <c r="G41" s="13">
        <f t="shared" si="6"/>
        <v>0</v>
      </c>
      <c r="H41" s="13">
        <f t="shared" si="6"/>
        <v>0</v>
      </c>
      <c r="I41" s="13">
        <f t="shared" si="6"/>
        <v>0</v>
      </c>
      <c r="J41" s="13">
        <f t="shared" si="6"/>
        <v>0</v>
      </c>
      <c r="K41" s="13">
        <f t="shared" si="6"/>
        <v>0</v>
      </c>
      <c r="M41" s="12">
        <f t="shared" si="3"/>
        <v>1</v>
      </c>
    </row>
    <row r="42" spans="1:13" x14ac:dyDescent="0.35">
      <c r="A42" s="8" t="s">
        <v>41</v>
      </c>
      <c r="B42" s="13">
        <f t="shared" ref="B42:K42" si="7">B11/$M11</f>
        <v>0</v>
      </c>
      <c r="C42" s="13">
        <f t="shared" si="7"/>
        <v>4.6296296296296294E-2</v>
      </c>
      <c r="D42" s="13">
        <f t="shared" si="7"/>
        <v>0.27777777777777779</v>
      </c>
      <c r="E42" s="13">
        <f t="shared" si="7"/>
        <v>4.6296296296296294E-2</v>
      </c>
      <c r="F42" s="13">
        <f t="shared" si="7"/>
        <v>0.18518518518518517</v>
      </c>
      <c r="G42" s="13">
        <f t="shared" si="7"/>
        <v>3.7037037037037035E-2</v>
      </c>
      <c r="H42" s="13">
        <f t="shared" si="7"/>
        <v>4.6296296296296294E-2</v>
      </c>
      <c r="I42" s="13">
        <f t="shared" si="7"/>
        <v>0.29629629629629628</v>
      </c>
      <c r="J42" s="13">
        <f t="shared" si="7"/>
        <v>5.5555555555555552E-2</v>
      </c>
      <c r="K42" s="13">
        <f t="shared" si="7"/>
        <v>9.2592592592592587E-3</v>
      </c>
      <c r="M42" s="12">
        <f t="shared" si="3"/>
        <v>1</v>
      </c>
    </row>
    <row r="43" spans="1:13" x14ac:dyDescent="0.35">
      <c r="A43" s="8" t="s">
        <v>43</v>
      </c>
      <c r="B43" s="13">
        <f t="shared" ref="B43:K43" si="8">B12/$M12</f>
        <v>0</v>
      </c>
      <c r="C43" s="13">
        <f t="shared" si="8"/>
        <v>6.3380281690140844E-2</v>
      </c>
      <c r="D43" s="13">
        <f t="shared" si="8"/>
        <v>0.24647887323943662</v>
      </c>
      <c r="E43" s="13">
        <f t="shared" si="8"/>
        <v>4.9295774647887321E-2</v>
      </c>
      <c r="F43" s="13">
        <f t="shared" si="8"/>
        <v>0.18661971830985916</v>
      </c>
      <c r="G43" s="13">
        <f t="shared" si="8"/>
        <v>7.746478873239436E-2</v>
      </c>
      <c r="H43" s="13">
        <f t="shared" si="8"/>
        <v>5.2816901408450703E-2</v>
      </c>
      <c r="I43" s="13">
        <f t="shared" si="8"/>
        <v>0.25352112676056338</v>
      </c>
      <c r="J43" s="13">
        <f t="shared" si="8"/>
        <v>5.6338028169014086E-2</v>
      </c>
      <c r="K43" s="13">
        <f t="shared" si="8"/>
        <v>1.4084507042253521E-2</v>
      </c>
      <c r="M43" s="12">
        <f t="shared" si="3"/>
        <v>1.0000000000000002</v>
      </c>
    </row>
    <row r="44" spans="1:13" x14ac:dyDescent="0.35">
      <c r="A44" s="8" t="s">
        <v>44</v>
      </c>
      <c r="B44" s="13">
        <f t="shared" ref="B44:K44" si="9">B13/$M13</f>
        <v>4.5045045045045045E-3</v>
      </c>
      <c r="C44" s="13">
        <f t="shared" si="9"/>
        <v>0.10810810810810811</v>
      </c>
      <c r="D44" s="13">
        <f t="shared" si="9"/>
        <v>0.20270270270270271</v>
      </c>
      <c r="E44" s="13">
        <f t="shared" si="9"/>
        <v>2.7027027027027029E-2</v>
      </c>
      <c r="F44" s="13">
        <f t="shared" si="9"/>
        <v>0.17117117117117117</v>
      </c>
      <c r="G44" s="13">
        <f t="shared" si="9"/>
        <v>0.10810810810810811</v>
      </c>
      <c r="H44" s="13">
        <f t="shared" si="9"/>
        <v>8.5585585585585586E-2</v>
      </c>
      <c r="I44" s="13">
        <f t="shared" si="9"/>
        <v>0.16216216216216217</v>
      </c>
      <c r="J44" s="13">
        <f t="shared" si="9"/>
        <v>9.45945945945946E-2</v>
      </c>
      <c r="K44" s="13">
        <f t="shared" si="9"/>
        <v>3.6036036036036036E-2</v>
      </c>
      <c r="M44" s="12">
        <f t="shared" si="3"/>
        <v>1</v>
      </c>
    </row>
    <row r="45" spans="1:13" x14ac:dyDescent="0.35">
      <c r="A45" s="8" t="s">
        <v>45</v>
      </c>
      <c r="B45" s="13">
        <f t="shared" ref="B45:K45" si="10">B14/$M14</f>
        <v>0</v>
      </c>
      <c r="C45" s="13">
        <f t="shared" si="10"/>
        <v>0</v>
      </c>
      <c r="D45" s="13">
        <f t="shared" si="10"/>
        <v>0.62962962962962965</v>
      </c>
      <c r="E45" s="13">
        <f t="shared" si="10"/>
        <v>0</v>
      </c>
      <c r="F45" s="13">
        <f t="shared" si="10"/>
        <v>0.1111111111111111</v>
      </c>
      <c r="G45" s="13">
        <f t="shared" si="10"/>
        <v>7.407407407407407E-2</v>
      </c>
      <c r="H45" s="13">
        <f t="shared" si="10"/>
        <v>0.1111111111111111</v>
      </c>
      <c r="I45" s="13">
        <f t="shared" si="10"/>
        <v>3.7037037037037035E-2</v>
      </c>
      <c r="J45" s="13">
        <f t="shared" si="10"/>
        <v>0</v>
      </c>
      <c r="K45" s="13">
        <f t="shared" si="10"/>
        <v>3.7037037037037035E-2</v>
      </c>
      <c r="M45" s="12">
        <f t="shared" si="3"/>
        <v>0.99999999999999978</v>
      </c>
    </row>
    <row r="46" spans="1:13" x14ac:dyDescent="0.35">
      <c r="A46" s="8" t="s">
        <v>46</v>
      </c>
      <c r="B46" s="13">
        <f t="shared" ref="B46:K46" si="11">B15/$M15</f>
        <v>0</v>
      </c>
      <c r="C46" s="13">
        <f t="shared" si="11"/>
        <v>5.3571428571428568E-2</v>
      </c>
      <c r="D46" s="13">
        <f t="shared" si="11"/>
        <v>0.625</v>
      </c>
      <c r="E46" s="13">
        <f t="shared" si="11"/>
        <v>0</v>
      </c>
      <c r="F46" s="13">
        <f t="shared" si="11"/>
        <v>0.125</v>
      </c>
      <c r="G46" s="13">
        <f t="shared" si="11"/>
        <v>7.1428571428571425E-2</v>
      </c>
      <c r="H46" s="13">
        <f t="shared" si="11"/>
        <v>3.5714285714285712E-2</v>
      </c>
      <c r="I46" s="13">
        <f t="shared" si="11"/>
        <v>5.3571428571428568E-2</v>
      </c>
      <c r="J46" s="13">
        <f t="shared" si="11"/>
        <v>8.9285714285714281E-3</v>
      </c>
      <c r="K46" s="13">
        <f t="shared" si="11"/>
        <v>2.6785714285714284E-2</v>
      </c>
      <c r="M46" s="12">
        <f t="shared" si="3"/>
        <v>1</v>
      </c>
    </row>
    <row r="47" spans="1:13" x14ac:dyDescent="0.35">
      <c r="A47" s="8" t="s">
        <v>47</v>
      </c>
      <c r="B47" s="13">
        <f t="shared" ref="B47:K47" si="12">B16/$M16</f>
        <v>0</v>
      </c>
      <c r="C47" s="13">
        <f t="shared" si="12"/>
        <v>7.3619631901840496E-2</v>
      </c>
      <c r="D47" s="13">
        <f t="shared" si="12"/>
        <v>0.53680981595092025</v>
      </c>
      <c r="E47" s="13">
        <f t="shared" si="12"/>
        <v>1.8404907975460124E-2</v>
      </c>
      <c r="F47" s="13">
        <f t="shared" si="12"/>
        <v>0.15030674846625766</v>
      </c>
      <c r="G47" s="13">
        <f t="shared" si="12"/>
        <v>3.0674846625766871E-2</v>
      </c>
      <c r="H47" s="13">
        <f t="shared" si="12"/>
        <v>3.6809815950920248E-2</v>
      </c>
      <c r="I47" s="13">
        <f t="shared" si="12"/>
        <v>0.1196319018404908</v>
      </c>
      <c r="J47" s="13">
        <f t="shared" si="12"/>
        <v>1.8404907975460124E-2</v>
      </c>
      <c r="K47" s="13">
        <f t="shared" si="12"/>
        <v>1.5337423312883436E-2</v>
      </c>
      <c r="M47" s="12">
        <f t="shared" si="3"/>
        <v>1</v>
      </c>
    </row>
    <row r="48" spans="1:13" x14ac:dyDescent="0.35">
      <c r="A48" s="8" t="s">
        <v>48</v>
      </c>
      <c r="B48" s="13">
        <f t="shared" ref="B48:K48" si="13">B17/$M17</f>
        <v>0</v>
      </c>
      <c r="C48" s="13">
        <f t="shared" si="13"/>
        <v>0.1043956043956044</v>
      </c>
      <c r="D48" s="13">
        <f t="shared" si="13"/>
        <v>0.54670329670329665</v>
      </c>
      <c r="E48" s="13">
        <f t="shared" si="13"/>
        <v>1.3736263736263736E-2</v>
      </c>
      <c r="F48" s="13">
        <f t="shared" si="13"/>
        <v>0.13186813186813187</v>
      </c>
      <c r="G48" s="13">
        <f t="shared" si="13"/>
        <v>3.021978021978022E-2</v>
      </c>
      <c r="H48" s="13">
        <f t="shared" si="13"/>
        <v>3.8461538461538464E-2</v>
      </c>
      <c r="I48" s="13">
        <f t="shared" si="13"/>
        <v>9.0659340659340656E-2</v>
      </c>
      <c r="J48" s="13">
        <f t="shared" si="13"/>
        <v>3.2967032967032968E-2</v>
      </c>
      <c r="K48" s="13">
        <f t="shared" si="13"/>
        <v>1.098901098901099E-2</v>
      </c>
      <c r="M48" s="12">
        <f t="shared" si="3"/>
        <v>0.99999999999999978</v>
      </c>
    </row>
    <row r="49" spans="1:13" x14ac:dyDescent="0.35">
      <c r="A49" s="8" t="s">
        <v>50</v>
      </c>
      <c r="B49" s="13">
        <f t="shared" ref="B49:K49" si="14">B18/$M18</f>
        <v>0</v>
      </c>
      <c r="C49" s="13">
        <f t="shared" si="14"/>
        <v>0</v>
      </c>
      <c r="D49" s="13">
        <f t="shared" si="14"/>
        <v>0.2</v>
      </c>
      <c r="E49" s="13">
        <f t="shared" si="14"/>
        <v>0</v>
      </c>
      <c r="F49" s="13">
        <f t="shared" si="14"/>
        <v>0</v>
      </c>
      <c r="G49" s="13">
        <f t="shared" si="14"/>
        <v>0.2</v>
      </c>
      <c r="H49" s="13">
        <f t="shared" si="14"/>
        <v>0.4</v>
      </c>
      <c r="I49" s="13">
        <f t="shared" si="14"/>
        <v>0</v>
      </c>
      <c r="J49" s="13">
        <f t="shared" si="14"/>
        <v>0</v>
      </c>
      <c r="K49" s="13">
        <f t="shared" si="14"/>
        <v>0.2</v>
      </c>
      <c r="M49" s="12">
        <f t="shared" si="3"/>
        <v>1</v>
      </c>
    </row>
    <row r="50" spans="1:13" x14ac:dyDescent="0.35">
      <c r="A50" s="8" t="s">
        <v>49</v>
      </c>
      <c r="B50" s="13">
        <f t="shared" ref="B50:K50" si="15">B19/$M19</f>
        <v>0</v>
      </c>
      <c r="C50" s="13">
        <f t="shared" si="15"/>
        <v>2.8037383177570093E-2</v>
      </c>
      <c r="D50" s="13">
        <f t="shared" si="15"/>
        <v>0.25233644859813081</v>
      </c>
      <c r="E50" s="13">
        <f t="shared" si="15"/>
        <v>9.3457943925233638E-3</v>
      </c>
      <c r="F50" s="13">
        <f t="shared" si="15"/>
        <v>0.18691588785046728</v>
      </c>
      <c r="G50" s="13">
        <f t="shared" si="15"/>
        <v>7.476635514018691E-2</v>
      </c>
      <c r="H50" s="13">
        <f t="shared" si="15"/>
        <v>8.4112149532710276E-2</v>
      </c>
      <c r="I50" s="13">
        <f t="shared" si="15"/>
        <v>0.27102803738317754</v>
      </c>
      <c r="J50" s="13">
        <f t="shared" si="15"/>
        <v>5.6074766355140186E-2</v>
      </c>
      <c r="K50" s="13">
        <f t="shared" si="15"/>
        <v>3.7383177570093455E-2</v>
      </c>
      <c r="M50" s="12">
        <f t="shared" si="3"/>
        <v>1</v>
      </c>
    </row>
    <row r="51" spans="1:13" x14ac:dyDescent="0.35">
      <c r="A51" s="8" t="s">
        <v>51</v>
      </c>
      <c r="B51" s="13">
        <f t="shared" ref="B51:K51" si="16">B20/$M20</f>
        <v>0</v>
      </c>
      <c r="C51" s="13">
        <f t="shared" si="16"/>
        <v>3.5294117647058823E-2</v>
      </c>
      <c r="D51" s="13">
        <f t="shared" si="16"/>
        <v>0.21568627450980393</v>
      </c>
      <c r="E51" s="13">
        <f t="shared" si="16"/>
        <v>3.5294117647058823E-2</v>
      </c>
      <c r="F51" s="13">
        <f t="shared" si="16"/>
        <v>0.20784313725490197</v>
      </c>
      <c r="G51" s="13">
        <f t="shared" si="16"/>
        <v>9.4117647058823528E-2</v>
      </c>
      <c r="H51" s="13">
        <f t="shared" si="16"/>
        <v>8.2352941176470587E-2</v>
      </c>
      <c r="I51" s="13">
        <f t="shared" si="16"/>
        <v>0.2196078431372549</v>
      </c>
      <c r="J51" s="13">
        <f t="shared" si="16"/>
        <v>8.2352941176470587E-2</v>
      </c>
      <c r="K51" s="13">
        <f t="shared" si="16"/>
        <v>2.7450980392156862E-2</v>
      </c>
      <c r="M51" s="12">
        <f t="shared" si="3"/>
        <v>1</v>
      </c>
    </row>
    <row r="52" spans="1:13" x14ac:dyDescent="0.35">
      <c r="A52" s="8" t="s">
        <v>52</v>
      </c>
      <c r="B52" s="13">
        <f t="shared" ref="B52:K52" si="17">B21/$M21</f>
        <v>2.5974025974025976E-2</v>
      </c>
      <c r="C52" s="13">
        <f t="shared" si="17"/>
        <v>0.12987012987012986</v>
      </c>
      <c r="D52" s="13">
        <f t="shared" si="17"/>
        <v>0.24675324675324675</v>
      </c>
      <c r="E52" s="13">
        <f t="shared" si="17"/>
        <v>2.5974025974025976E-2</v>
      </c>
      <c r="F52" s="13">
        <f t="shared" si="17"/>
        <v>0.1038961038961039</v>
      </c>
      <c r="G52" s="13">
        <f t="shared" si="17"/>
        <v>9.0909090909090912E-2</v>
      </c>
      <c r="H52" s="13">
        <f t="shared" si="17"/>
        <v>9.0909090909090912E-2</v>
      </c>
      <c r="I52" s="13">
        <f t="shared" si="17"/>
        <v>7.792207792207792E-2</v>
      </c>
      <c r="J52" s="13">
        <f t="shared" si="17"/>
        <v>0.15584415584415584</v>
      </c>
      <c r="K52" s="13">
        <f t="shared" si="17"/>
        <v>5.1948051948051951E-2</v>
      </c>
      <c r="M52" s="12">
        <f t="shared" si="3"/>
        <v>1.0000000000000002</v>
      </c>
    </row>
    <row r="53" spans="1:13" x14ac:dyDescent="0.35">
      <c r="A53" s="8" t="s">
        <v>53</v>
      </c>
      <c r="B53" s="13">
        <f t="shared" ref="B53:K53" si="18">B22/$M22</f>
        <v>0</v>
      </c>
      <c r="C53" s="13">
        <f t="shared" si="18"/>
        <v>3.6585365853658534E-2</v>
      </c>
      <c r="D53" s="13">
        <f t="shared" si="18"/>
        <v>0.2073170731707317</v>
      </c>
      <c r="E53" s="13">
        <f t="shared" si="18"/>
        <v>3.6585365853658534E-2</v>
      </c>
      <c r="F53" s="13">
        <f t="shared" si="18"/>
        <v>0.24390243902439024</v>
      </c>
      <c r="G53" s="13">
        <f t="shared" si="18"/>
        <v>0.18292682926829268</v>
      </c>
      <c r="H53" s="13">
        <f t="shared" si="18"/>
        <v>0.12195121951219512</v>
      </c>
      <c r="I53" s="13">
        <f t="shared" si="18"/>
        <v>8.5365853658536592E-2</v>
      </c>
      <c r="J53" s="13">
        <f t="shared" si="18"/>
        <v>3.6585365853658534E-2</v>
      </c>
      <c r="K53" s="13">
        <f t="shared" si="18"/>
        <v>4.878048780487805E-2</v>
      </c>
      <c r="M53" s="12">
        <f t="shared" si="3"/>
        <v>1</v>
      </c>
    </row>
    <row r="54" spans="1:13" x14ac:dyDescent="0.35">
      <c r="A54" s="8" t="s">
        <v>54</v>
      </c>
      <c r="B54" s="13">
        <f t="shared" ref="B54:K54" si="19">B23/$M23</f>
        <v>0</v>
      </c>
      <c r="C54" s="13">
        <f t="shared" si="19"/>
        <v>6.1538461538461542E-2</v>
      </c>
      <c r="D54" s="13">
        <f t="shared" si="19"/>
        <v>0.26923076923076922</v>
      </c>
      <c r="E54" s="13">
        <f t="shared" si="19"/>
        <v>3.8461538461538464E-2</v>
      </c>
      <c r="F54" s="13">
        <f t="shared" si="19"/>
        <v>0.22307692307692309</v>
      </c>
      <c r="G54" s="13">
        <f t="shared" si="19"/>
        <v>0.18461538461538463</v>
      </c>
      <c r="H54" s="13">
        <f t="shared" si="19"/>
        <v>6.1538461538461542E-2</v>
      </c>
      <c r="I54" s="13">
        <f t="shared" si="19"/>
        <v>8.461538461538462E-2</v>
      </c>
      <c r="J54" s="13">
        <f t="shared" si="19"/>
        <v>3.8461538461538464E-2</v>
      </c>
      <c r="K54" s="13">
        <f t="shared" si="19"/>
        <v>3.8461538461538464E-2</v>
      </c>
      <c r="M54" s="12">
        <f t="shared" si="3"/>
        <v>1</v>
      </c>
    </row>
    <row r="55" spans="1:13" x14ac:dyDescent="0.35">
      <c r="A55" s="8" t="s">
        <v>55</v>
      </c>
      <c r="B55" s="13">
        <f t="shared" ref="B55:K55" si="20">B24/$M24</f>
        <v>5.4945054945054949E-3</v>
      </c>
      <c r="C55" s="13">
        <f t="shared" si="20"/>
        <v>0.12637362637362637</v>
      </c>
      <c r="D55" s="13">
        <f t="shared" si="20"/>
        <v>0.33516483516483514</v>
      </c>
      <c r="E55" s="13">
        <f t="shared" si="20"/>
        <v>2.7472527472527472E-2</v>
      </c>
      <c r="F55" s="13">
        <f t="shared" si="20"/>
        <v>0.17582417582417584</v>
      </c>
      <c r="G55" s="13">
        <f t="shared" si="20"/>
        <v>0.16483516483516483</v>
      </c>
      <c r="H55" s="13">
        <f t="shared" si="20"/>
        <v>4.9450549450549448E-2</v>
      </c>
      <c r="I55" s="13">
        <f t="shared" si="20"/>
        <v>4.3956043956043959E-2</v>
      </c>
      <c r="J55" s="13">
        <f t="shared" si="20"/>
        <v>4.9450549450549448E-2</v>
      </c>
      <c r="K55" s="13">
        <f t="shared" si="20"/>
        <v>2.197802197802198E-2</v>
      </c>
      <c r="M55" s="12">
        <f t="shared" si="3"/>
        <v>1</v>
      </c>
    </row>
    <row r="56" spans="1:13" x14ac:dyDescent="0.35">
      <c r="A56" s="8" t="s">
        <v>57</v>
      </c>
      <c r="B56" s="13">
        <f t="shared" ref="B56:K56" si="21">B25/$M25</f>
        <v>0</v>
      </c>
      <c r="C56" s="13">
        <f t="shared" si="21"/>
        <v>6.8181818181818177E-2</v>
      </c>
      <c r="D56" s="13">
        <f t="shared" si="21"/>
        <v>9.0909090909090912E-2</v>
      </c>
      <c r="E56" s="13">
        <f t="shared" si="21"/>
        <v>4.5454545454545456E-2</v>
      </c>
      <c r="F56" s="13">
        <f t="shared" si="21"/>
        <v>0.20454545454545456</v>
      </c>
      <c r="G56" s="13">
        <f t="shared" si="21"/>
        <v>0.15909090909090909</v>
      </c>
      <c r="H56" s="13">
        <f t="shared" si="21"/>
        <v>0.13636363636363635</v>
      </c>
      <c r="I56" s="13">
        <f t="shared" si="21"/>
        <v>0.18181818181818182</v>
      </c>
      <c r="J56" s="13">
        <f t="shared" si="21"/>
        <v>2.2727272727272728E-2</v>
      </c>
      <c r="K56" s="13">
        <f t="shared" si="21"/>
        <v>9.0909090909090912E-2</v>
      </c>
      <c r="M56" s="12">
        <f t="shared" si="3"/>
        <v>0.99999999999999989</v>
      </c>
    </row>
    <row r="57" spans="1:13" x14ac:dyDescent="0.35">
      <c r="A57" s="8" t="s">
        <v>56</v>
      </c>
      <c r="B57" s="13">
        <f t="shared" ref="B57:K57" si="22">B26/$M26</f>
        <v>0</v>
      </c>
      <c r="C57" s="13">
        <f t="shared" si="22"/>
        <v>4.9586776859504134E-2</v>
      </c>
      <c r="D57" s="13">
        <f t="shared" si="22"/>
        <v>0.20661157024793389</v>
      </c>
      <c r="E57" s="13">
        <f t="shared" si="22"/>
        <v>4.9586776859504134E-2</v>
      </c>
      <c r="F57" s="13">
        <f t="shared" si="22"/>
        <v>0.18181818181818182</v>
      </c>
      <c r="G57" s="13">
        <f t="shared" si="22"/>
        <v>0.15702479338842976</v>
      </c>
      <c r="H57" s="13">
        <f t="shared" si="22"/>
        <v>8.2644628099173556E-2</v>
      </c>
      <c r="I57" s="13">
        <f t="shared" si="22"/>
        <v>0.18181818181818182</v>
      </c>
      <c r="J57" s="13">
        <f t="shared" si="22"/>
        <v>4.1322314049586778E-2</v>
      </c>
      <c r="K57" s="13">
        <f t="shared" si="22"/>
        <v>4.9586776859504134E-2</v>
      </c>
      <c r="M57" s="12">
        <f t="shared" si="3"/>
        <v>1</v>
      </c>
    </row>
    <row r="58" spans="1:13" x14ac:dyDescent="0.35">
      <c r="A58" s="8" t="s">
        <v>58</v>
      </c>
      <c r="B58" s="13">
        <f t="shared" ref="B58:K58" si="23">B27/$M27</f>
        <v>0</v>
      </c>
      <c r="C58" s="13">
        <f t="shared" si="23"/>
        <v>5.909090909090909E-2</v>
      </c>
      <c r="D58" s="13">
        <f t="shared" si="23"/>
        <v>0.22272727272727272</v>
      </c>
      <c r="E58" s="13">
        <f t="shared" si="23"/>
        <v>3.6363636363636362E-2</v>
      </c>
      <c r="F58" s="13">
        <f t="shared" si="23"/>
        <v>0.18181818181818182</v>
      </c>
      <c r="G58" s="13">
        <f t="shared" si="23"/>
        <v>0.12272727272727273</v>
      </c>
      <c r="H58" s="13">
        <f t="shared" si="23"/>
        <v>7.7272727272727271E-2</v>
      </c>
      <c r="I58" s="13">
        <f t="shared" si="23"/>
        <v>0.20909090909090908</v>
      </c>
      <c r="J58" s="13">
        <f t="shared" si="23"/>
        <v>7.2727272727272724E-2</v>
      </c>
      <c r="K58" s="13">
        <f t="shared" si="23"/>
        <v>1.8181818181818181E-2</v>
      </c>
      <c r="M58" s="12">
        <f t="shared" si="3"/>
        <v>1</v>
      </c>
    </row>
    <row r="59" spans="1:13" x14ac:dyDescent="0.35">
      <c r="A59" s="8" t="s">
        <v>59</v>
      </c>
      <c r="B59" s="13">
        <f t="shared" ref="B59:K59" si="24">B28/$M28</f>
        <v>1.098901098901099E-2</v>
      </c>
      <c r="C59" s="13">
        <f t="shared" si="24"/>
        <v>0.2087912087912088</v>
      </c>
      <c r="D59" s="13">
        <f t="shared" si="24"/>
        <v>0.26373626373626374</v>
      </c>
      <c r="E59" s="13">
        <f t="shared" si="24"/>
        <v>2.197802197802198E-2</v>
      </c>
      <c r="F59" s="13">
        <f t="shared" si="24"/>
        <v>0.15384615384615385</v>
      </c>
      <c r="G59" s="13">
        <f t="shared" si="24"/>
        <v>0.10989010989010989</v>
      </c>
      <c r="H59" s="13">
        <f t="shared" si="24"/>
        <v>5.4945054945054944E-2</v>
      </c>
      <c r="I59" s="13">
        <f t="shared" si="24"/>
        <v>8.7912087912087919E-2</v>
      </c>
      <c r="J59" s="13">
        <f t="shared" si="24"/>
        <v>5.4945054945054944E-2</v>
      </c>
      <c r="K59" s="13">
        <f t="shared" si="24"/>
        <v>3.2967032967032968E-2</v>
      </c>
      <c r="M59" s="12">
        <f t="shared" si="3"/>
        <v>1</v>
      </c>
    </row>
    <row r="60" spans="1:13" x14ac:dyDescent="0.35">
      <c r="A60" s="8" t="s">
        <v>89</v>
      </c>
      <c r="B60" s="13">
        <f t="shared" ref="B60:K60" si="25">B29/$M29</f>
        <v>0</v>
      </c>
      <c r="C60" s="13">
        <f t="shared" si="25"/>
        <v>0.13333333333333333</v>
      </c>
      <c r="D60" s="13">
        <f t="shared" si="25"/>
        <v>0.4</v>
      </c>
      <c r="E60" s="13">
        <f t="shared" si="25"/>
        <v>6.6666666666666666E-2</v>
      </c>
      <c r="F60" s="13">
        <f t="shared" si="25"/>
        <v>0</v>
      </c>
      <c r="G60" s="13">
        <f t="shared" si="25"/>
        <v>0</v>
      </c>
      <c r="H60" s="13">
        <f t="shared" si="25"/>
        <v>0</v>
      </c>
      <c r="I60" s="13">
        <f t="shared" si="25"/>
        <v>0</v>
      </c>
      <c r="J60" s="13">
        <f t="shared" si="25"/>
        <v>0.4</v>
      </c>
      <c r="K60" s="13">
        <f t="shared" si="25"/>
        <v>0</v>
      </c>
      <c r="M60" s="12">
        <f t="shared" ref="M60:M65" si="26">SUM(B60:K60)</f>
        <v>1</v>
      </c>
    </row>
    <row r="61" spans="1:13" x14ac:dyDescent="0.35">
      <c r="A61" s="8" t="s">
        <v>90</v>
      </c>
      <c r="B61" s="13">
        <f t="shared" ref="B61:K61" si="27">B30/$M30</f>
        <v>0</v>
      </c>
      <c r="C61" s="13">
        <f t="shared" si="27"/>
        <v>0.10810810810810811</v>
      </c>
      <c r="D61" s="13">
        <f t="shared" si="27"/>
        <v>0.29729729729729731</v>
      </c>
      <c r="E61" s="13">
        <f t="shared" si="27"/>
        <v>8.1081081081081086E-2</v>
      </c>
      <c r="F61" s="13">
        <f t="shared" si="27"/>
        <v>0</v>
      </c>
      <c r="G61" s="13">
        <f t="shared" si="27"/>
        <v>0</v>
      </c>
      <c r="H61" s="13">
        <f t="shared" si="27"/>
        <v>0</v>
      </c>
      <c r="I61" s="13">
        <f t="shared" si="27"/>
        <v>2.7027027027027029E-2</v>
      </c>
      <c r="J61" s="13">
        <f t="shared" si="27"/>
        <v>0.48648648648648651</v>
      </c>
      <c r="K61" s="13">
        <f t="shared" si="27"/>
        <v>0</v>
      </c>
      <c r="M61" s="12">
        <f t="shared" si="26"/>
        <v>1</v>
      </c>
    </row>
    <row r="62" spans="1:13" x14ac:dyDescent="0.35">
      <c r="A62" s="8" t="s">
        <v>94</v>
      </c>
      <c r="B62" s="13">
        <f t="shared" ref="B62:K62" si="28">B31/$M31</f>
        <v>2.7027027027027029E-2</v>
      </c>
      <c r="C62" s="13">
        <f t="shared" si="28"/>
        <v>0.13513513513513514</v>
      </c>
      <c r="D62" s="13">
        <f t="shared" si="28"/>
        <v>0.10810810810810811</v>
      </c>
      <c r="E62" s="13">
        <f t="shared" si="28"/>
        <v>8.1081081081081086E-2</v>
      </c>
      <c r="F62" s="13">
        <f t="shared" si="28"/>
        <v>0</v>
      </c>
      <c r="G62" s="13">
        <f t="shared" si="28"/>
        <v>0</v>
      </c>
      <c r="H62" s="13">
        <f t="shared" si="28"/>
        <v>0</v>
      </c>
      <c r="I62" s="13">
        <f t="shared" si="28"/>
        <v>5.4054054054054057E-2</v>
      </c>
      <c r="J62" s="13">
        <f>J31/$M31</f>
        <v>0.59459459459459463</v>
      </c>
      <c r="K62" s="13">
        <f t="shared" si="28"/>
        <v>0</v>
      </c>
      <c r="M62" s="12">
        <f t="shared" si="26"/>
        <v>1</v>
      </c>
    </row>
    <row r="63" spans="1:13" x14ac:dyDescent="0.35">
      <c r="A63" s="8" t="s">
        <v>91</v>
      </c>
      <c r="B63" s="13">
        <f t="shared" ref="B63:K63" si="29">B32/$M32</f>
        <v>0</v>
      </c>
      <c r="C63" s="13">
        <f t="shared" si="29"/>
        <v>0.18518518518518517</v>
      </c>
      <c r="D63" s="13">
        <f t="shared" si="29"/>
        <v>0.29629629629629628</v>
      </c>
      <c r="E63" s="13">
        <f t="shared" si="29"/>
        <v>3.7037037037037035E-2</v>
      </c>
      <c r="F63" s="13">
        <f t="shared" si="29"/>
        <v>0</v>
      </c>
      <c r="G63" s="13">
        <f t="shared" si="29"/>
        <v>0</v>
      </c>
      <c r="H63" s="13">
        <f t="shared" si="29"/>
        <v>3.7037037037037035E-2</v>
      </c>
      <c r="I63" s="13">
        <f t="shared" si="29"/>
        <v>3.7037037037037035E-2</v>
      </c>
      <c r="J63" s="13">
        <f t="shared" si="29"/>
        <v>0.40740740740740738</v>
      </c>
      <c r="K63" s="13">
        <f t="shared" si="29"/>
        <v>0</v>
      </c>
      <c r="M63" s="12">
        <f t="shared" si="26"/>
        <v>1</v>
      </c>
    </row>
    <row r="64" spans="1:13" x14ac:dyDescent="0.35">
      <c r="A64" s="8" t="s">
        <v>92</v>
      </c>
      <c r="B64" s="13">
        <f t="shared" ref="B64:K64" si="30">B33/$M33</f>
        <v>0</v>
      </c>
      <c r="C64" s="13">
        <f t="shared" si="30"/>
        <v>0.21518987341772153</v>
      </c>
      <c r="D64" s="13">
        <f t="shared" si="30"/>
        <v>0.22784810126582278</v>
      </c>
      <c r="E64" s="13">
        <f t="shared" si="30"/>
        <v>1.2658227848101266E-2</v>
      </c>
      <c r="F64" s="13">
        <f t="shared" si="30"/>
        <v>1.2658227848101266E-2</v>
      </c>
      <c r="G64" s="13">
        <f t="shared" si="30"/>
        <v>1.2658227848101266E-2</v>
      </c>
      <c r="H64" s="13">
        <f t="shared" si="30"/>
        <v>2.5316455696202531E-2</v>
      </c>
      <c r="I64" s="13">
        <f t="shared" si="30"/>
        <v>7.5949367088607597E-2</v>
      </c>
      <c r="J64" s="13">
        <f t="shared" si="30"/>
        <v>0.41772151898734178</v>
      </c>
      <c r="K64" s="13">
        <f t="shared" si="30"/>
        <v>0</v>
      </c>
      <c r="M64" s="12">
        <f t="shared" si="26"/>
        <v>1</v>
      </c>
    </row>
    <row r="65" spans="1:13" x14ac:dyDescent="0.35">
      <c r="A65" s="8" t="s">
        <v>93</v>
      </c>
      <c r="B65" s="13">
        <f t="shared" ref="B65:K65" si="31">B34/$M34</f>
        <v>0</v>
      </c>
      <c r="C65" s="13">
        <f t="shared" si="31"/>
        <v>0.3968253968253968</v>
      </c>
      <c r="D65" s="13">
        <f t="shared" si="31"/>
        <v>6.3492063492063489E-2</v>
      </c>
      <c r="E65" s="13">
        <f t="shared" si="31"/>
        <v>1.5873015873015872E-2</v>
      </c>
      <c r="F65" s="13">
        <f t="shared" si="31"/>
        <v>3.1746031746031744E-2</v>
      </c>
      <c r="G65" s="13">
        <f t="shared" si="31"/>
        <v>0</v>
      </c>
      <c r="H65" s="13">
        <f t="shared" si="31"/>
        <v>3.1746031746031744E-2</v>
      </c>
      <c r="I65" s="13">
        <f t="shared" si="31"/>
        <v>7.9365079365079361E-2</v>
      </c>
      <c r="J65" s="13">
        <f t="shared" si="31"/>
        <v>0.38095238095238093</v>
      </c>
      <c r="K65" s="13">
        <f t="shared" si="31"/>
        <v>0</v>
      </c>
      <c r="M65" s="12">
        <f t="shared" si="26"/>
        <v>1</v>
      </c>
    </row>
  </sheetData>
  <mergeCells count="1">
    <mergeCell ref="A1:N3"/>
  </mergeCells>
  <phoneticPr fontId="2" type="noConversion"/>
  <conditionalFormatting sqref="B37:K37">
    <cfRule type="top10" dxfId="28" priority="29" rank="1"/>
  </conditionalFormatting>
  <conditionalFormatting sqref="B38:K38">
    <cfRule type="top10" dxfId="27" priority="28" rank="1"/>
  </conditionalFormatting>
  <conditionalFormatting sqref="B39:K39">
    <cfRule type="top10" dxfId="26" priority="27" rank="1"/>
  </conditionalFormatting>
  <conditionalFormatting sqref="B40:K40">
    <cfRule type="top10" dxfId="25" priority="25" rank="1"/>
  </conditionalFormatting>
  <conditionalFormatting sqref="B41:K41">
    <cfRule type="top10" dxfId="24" priority="26" rank="1"/>
  </conditionalFormatting>
  <conditionalFormatting sqref="B42:K42">
    <cfRule type="top10" dxfId="23" priority="24" rank="1"/>
  </conditionalFormatting>
  <conditionalFormatting sqref="B43:K43">
    <cfRule type="top10" dxfId="22" priority="23" rank="1"/>
  </conditionalFormatting>
  <conditionalFormatting sqref="B44:K44">
    <cfRule type="top10" dxfId="21" priority="22" rank="1"/>
  </conditionalFormatting>
  <conditionalFormatting sqref="B45:K45">
    <cfRule type="top10" dxfId="20" priority="21" rank="1"/>
  </conditionalFormatting>
  <conditionalFormatting sqref="B46:K46">
    <cfRule type="top10" dxfId="19" priority="20" rank="1"/>
  </conditionalFormatting>
  <conditionalFormatting sqref="B47:K47">
    <cfRule type="top10" dxfId="18" priority="19" rank="1"/>
  </conditionalFormatting>
  <conditionalFormatting sqref="B48:K48">
    <cfRule type="top10" dxfId="17" priority="18" rank="1"/>
  </conditionalFormatting>
  <conditionalFormatting sqref="B49:K49">
    <cfRule type="top10" dxfId="16" priority="17" rank="1"/>
  </conditionalFormatting>
  <conditionalFormatting sqref="B50:K50">
    <cfRule type="top10" dxfId="15" priority="16" rank="1"/>
  </conditionalFormatting>
  <conditionalFormatting sqref="B51:K51">
    <cfRule type="top10" dxfId="14" priority="15" rank="1"/>
  </conditionalFormatting>
  <conditionalFormatting sqref="B52:K52">
    <cfRule type="top10" dxfId="13" priority="14" rank="1"/>
  </conditionalFormatting>
  <conditionalFormatting sqref="B53:K53">
    <cfRule type="top10" dxfId="12" priority="13" rank="1"/>
  </conditionalFormatting>
  <conditionalFormatting sqref="B54:K54">
    <cfRule type="top10" dxfId="11" priority="12" rank="1"/>
  </conditionalFormatting>
  <conditionalFormatting sqref="B55:K55">
    <cfRule type="top10" dxfId="10" priority="11" rank="1"/>
  </conditionalFormatting>
  <conditionalFormatting sqref="B56:K56">
    <cfRule type="top10" dxfId="9" priority="10" rank="1"/>
  </conditionalFormatting>
  <conditionalFormatting sqref="B57:K57">
    <cfRule type="top10" dxfId="8" priority="9" rank="1"/>
  </conditionalFormatting>
  <conditionalFormatting sqref="B58:K58">
    <cfRule type="top10" dxfId="7" priority="8" rank="1"/>
  </conditionalFormatting>
  <conditionalFormatting sqref="B59:K59">
    <cfRule type="top10" dxfId="6" priority="7" rank="1"/>
  </conditionalFormatting>
  <conditionalFormatting sqref="B60:K60">
    <cfRule type="top10" dxfId="5" priority="6" rank="1"/>
  </conditionalFormatting>
  <conditionalFormatting sqref="B61:K61">
    <cfRule type="top10" dxfId="4" priority="5" rank="1"/>
  </conditionalFormatting>
  <conditionalFormatting sqref="B62:K62">
    <cfRule type="top10" dxfId="3" priority="4" rank="1"/>
  </conditionalFormatting>
  <conditionalFormatting sqref="B63:K63">
    <cfRule type="top10" dxfId="2" priority="3" rank="1"/>
  </conditionalFormatting>
  <conditionalFormatting sqref="B64:K64">
    <cfRule type="top10" dxfId="1" priority="2" rank="1"/>
  </conditionalFormatting>
  <conditionalFormatting sqref="B65:K65">
    <cfRule type="top10" dxfId="0" priority="1" rank="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Raw Data</vt:lpstr>
      <vt:lpstr>Overlap</vt:lpstr>
      <vt:lpstr>Correlations</vt:lpstr>
      <vt:lpstr>Group membership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Cafiero</dc:creator>
  <cp:lastModifiedBy>Mauricio Cafiero</cp:lastModifiedBy>
  <dcterms:created xsi:type="dcterms:W3CDTF">2025-01-15T18:17:57Z</dcterms:created>
  <dcterms:modified xsi:type="dcterms:W3CDTF">2025-02-21T07:40:24Z</dcterms:modified>
</cp:coreProperties>
</file>