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629"/>
  <workbookPr autoCompressPictures="0"/>
  <mc:AlternateContent xmlns:mc="http://schemas.openxmlformats.org/markup-compatibility/2006">
    <mc:Choice Requires="x15">
      <x15ac:absPath xmlns:x15ac="http://schemas.microsoft.com/office/spreadsheetml/2010/11/ac" url="C:\Users\Oli\Dropbox\PhD\Documents\Articles\Atmospheric pressure laser desorption and ionisation for native mass spectrometry\"/>
    </mc:Choice>
  </mc:AlternateContent>
  <xr:revisionPtr revIDLastSave="0" documentId="13_ncr:1_{4921C14E-01AB-4F9F-87F1-6DD821AC65D8}" xr6:coauthVersionLast="43" xr6:coauthVersionMax="43" xr10:uidLastSave="{00000000-0000-0000-0000-000000000000}"/>
  <bookViews>
    <workbookView xWindow="2115" yWindow="2910" windowWidth="21600" windowHeight="11385" tabRatio="911" activeTab="1" xr2:uid="{00000000-000D-0000-FFFF-FFFF00000000}"/>
  </bookViews>
  <sheets>
    <sheet name="NOTES" sheetId="8" r:id="rId1"/>
    <sheet name="CALIBRATION" sheetId="11" r:id="rId2"/>
    <sheet name="ESTIMATED CCS" sheetId="12" r:id="rId3"/>
    <sheet name="Native-like proteins" sheetId="9" r:id="rId4"/>
    <sheet name="Denatured proteins" sheetId="7" r:id="rId5"/>
  </sheet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http://schemas.microsoft.com/office/mac/excel/2008/main">
      <mx:ArchID Flags="2"/>
    </ext>
  </extLst>
</workbook>
</file>

<file path=xl/calcChain.xml><?xml version="1.0" encoding="utf-8"?>
<calcChain xmlns="http://schemas.openxmlformats.org/spreadsheetml/2006/main">
  <c r="H10" i="11" l="1"/>
  <c r="I9" i="11"/>
  <c r="M9" i="11" s="1"/>
  <c r="H9" i="11"/>
  <c r="L9" i="11" s="1"/>
  <c r="H16" i="11" l="1"/>
  <c r="I16" i="11"/>
  <c r="L16" i="11"/>
  <c r="M16" i="11"/>
  <c r="H17" i="11"/>
  <c r="L17" i="11" s="1"/>
  <c r="I17" i="11"/>
  <c r="M17" i="11" s="1"/>
  <c r="H18" i="11"/>
  <c r="I18" i="11"/>
  <c r="L18" i="11"/>
  <c r="M18" i="11"/>
  <c r="H19" i="11"/>
  <c r="L19" i="11" s="1"/>
  <c r="I19" i="11"/>
  <c r="H20" i="11"/>
  <c r="I20" i="11"/>
  <c r="M20" i="11" s="1"/>
  <c r="L20" i="11"/>
  <c r="H21" i="11"/>
  <c r="I21" i="11"/>
  <c r="L21" i="11"/>
  <c r="M21" i="11"/>
  <c r="H22" i="11"/>
  <c r="L22" i="11" s="1"/>
  <c r="I22" i="11"/>
  <c r="H23" i="11"/>
  <c r="M19" i="11" l="1"/>
  <c r="M22" i="11"/>
  <c r="H15" i="11" l="1"/>
  <c r="I31" i="12" l="1"/>
  <c r="I29" i="12"/>
  <c r="L15" i="11" l="1"/>
  <c r="I14" i="11"/>
  <c r="M14" i="11" s="1"/>
  <c r="H14" i="11"/>
  <c r="I6" i="12"/>
  <c r="I12" i="11"/>
  <c r="H12" i="11"/>
  <c r="AA33" i="11" l="1"/>
  <c r="AA34" i="11"/>
  <c r="AA35" i="11"/>
  <c r="AA36" i="11"/>
  <c r="AA37" i="11"/>
  <c r="AA38" i="11"/>
  <c r="AA39" i="11"/>
  <c r="AA40" i="11"/>
  <c r="AA41" i="11"/>
  <c r="AA42" i="11"/>
  <c r="Y33" i="11"/>
  <c r="Z33" i="11"/>
  <c r="Y34" i="11"/>
  <c r="Z34" i="11"/>
  <c r="Y35" i="11"/>
  <c r="Z35" i="11"/>
  <c r="Y36" i="11"/>
  <c r="Z36" i="11"/>
  <c r="Y37" i="11"/>
  <c r="Z37" i="11"/>
  <c r="Y38" i="11"/>
  <c r="Z38" i="11"/>
  <c r="Y39" i="11"/>
  <c r="Z39" i="11"/>
  <c r="Y40" i="11"/>
  <c r="Z40" i="11"/>
  <c r="Y41" i="11"/>
  <c r="Z41" i="11"/>
  <c r="Y42" i="11"/>
  <c r="Z42" i="11"/>
  <c r="AB12" i="11"/>
  <c r="AB33" i="11"/>
  <c r="AB34" i="11"/>
  <c r="AB35" i="11"/>
  <c r="AB36" i="11"/>
  <c r="AB37" i="11"/>
  <c r="AB38" i="11"/>
  <c r="AB39" i="11"/>
  <c r="AB40" i="11"/>
  <c r="AB41" i="11"/>
  <c r="AB42" i="11"/>
  <c r="J33" i="11"/>
  <c r="J34" i="11"/>
  <c r="J35" i="11"/>
  <c r="J36" i="11"/>
  <c r="J37" i="11"/>
  <c r="J38" i="11"/>
  <c r="J39" i="11"/>
  <c r="J40" i="11"/>
  <c r="J41" i="11"/>
  <c r="J42" i="11"/>
  <c r="M33" i="11"/>
  <c r="M34" i="11"/>
  <c r="M35" i="11"/>
  <c r="M36" i="11"/>
  <c r="M37" i="11"/>
  <c r="M38" i="11"/>
  <c r="M39" i="11"/>
  <c r="M40" i="11"/>
  <c r="M41" i="11"/>
  <c r="M42" i="11"/>
  <c r="L42" i="11"/>
  <c r="L41" i="11"/>
  <c r="L40" i="11"/>
  <c r="L39" i="11"/>
  <c r="L38" i="11"/>
  <c r="L37" i="11"/>
  <c r="L36" i="11"/>
  <c r="L35" i="11"/>
  <c r="L34" i="11"/>
  <c r="L33" i="11"/>
  <c r="I10" i="11"/>
  <c r="AA10" i="11" s="1"/>
  <c r="I11" i="11"/>
  <c r="Y11" i="11" s="1"/>
  <c r="Y12" i="11"/>
  <c r="I13" i="11"/>
  <c r="M13" i="11" s="1"/>
  <c r="AA14" i="11"/>
  <c r="I15" i="11"/>
  <c r="AA15" i="11"/>
  <c r="Y16" i="11"/>
  <c r="AA17" i="11"/>
  <c r="Y21" i="11"/>
  <c r="Y22" i="11"/>
  <c r="I23" i="11"/>
  <c r="AA23" i="11" s="1"/>
  <c r="I24" i="11"/>
  <c r="Y24" i="11" s="1"/>
  <c r="I25" i="11"/>
  <c r="Y25" i="11" s="1"/>
  <c r="I26" i="11"/>
  <c r="Y26" i="11" s="1"/>
  <c r="I27" i="11"/>
  <c r="Y27" i="11" s="1"/>
  <c r="I28" i="11"/>
  <c r="M28" i="11" s="1"/>
  <c r="I29" i="11"/>
  <c r="M29" i="11" s="1"/>
  <c r="I30" i="11"/>
  <c r="AA30" i="11" s="1"/>
  <c r="I31" i="11"/>
  <c r="AA31" i="11" s="1"/>
  <c r="I32" i="11"/>
  <c r="AA32" i="11" s="1"/>
  <c r="I33" i="11"/>
  <c r="I34" i="11"/>
  <c r="I35" i="11"/>
  <c r="I36" i="11"/>
  <c r="I37" i="11"/>
  <c r="I38" i="11"/>
  <c r="I39" i="11"/>
  <c r="I40" i="11"/>
  <c r="I41" i="11"/>
  <c r="I42" i="11"/>
  <c r="AB9" i="11"/>
  <c r="H11" i="11"/>
  <c r="L11" i="11" s="1"/>
  <c r="L12" i="11"/>
  <c r="H13" i="11"/>
  <c r="AB13" i="11" s="1"/>
  <c r="Z14" i="11"/>
  <c r="AB15" i="11"/>
  <c r="Z16" i="11"/>
  <c r="AB19" i="11"/>
  <c r="AB21" i="11"/>
  <c r="Z22" i="11"/>
  <c r="Z23" i="11"/>
  <c r="H24" i="11"/>
  <c r="Z24" i="11" s="1"/>
  <c r="H25" i="11"/>
  <c r="AB25" i="11" s="1"/>
  <c r="H26" i="11"/>
  <c r="AB26" i="11" s="1"/>
  <c r="H27" i="11"/>
  <c r="L27" i="11" s="1"/>
  <c r="H28" i="11"/>
  <c r="L28" i="11" s="1"/>
  <c r="H29" i="11"/>
  <c r="Z29" i="11" s="1"/>
  <c r="H30" i="11"/>
  <c r="Z30" i="11" s="1"/>
  <c r="H31" i="11"/>
  <c r="AB31" i="11" s="1"/>
  <c r="H32" i="11"/>
  <c r="L32" i="11" s="1"/>
  <c r="H33" i="11"/>
  <c r="H34" i="11"/>
  <c r="H35" i="11"/>
  <c r="H36" i="11"/>
  <c r="H37" i="11"/>
  <c r="H38" i="11"/>
  <c r="H39" i="11"/>
  <c r="H40" i="11"/>
  <c r="H41" i="11"/>
  <c r="H42" i="11"/>
  <c r="L10" i="11"/>
  <c r="Z12" i="11"/>
  <c r="AA20" i="11"/>
  <c r="AA18" i="11"/>
  <c r="Y19" i="11"/>
  <c r="Y14" i="11"/>
  <c r="AB11" i="11"/>
  <c r="Z9" i="11"/>
  <c r="I5" i="12"/>
  <c r="I7" i="12"/>
  <c r="I8" i="12"/>
  <c r="I9" i="12"/>
  <c r="I10" i="12"/>
  <c r="I11" i="12"/>
  <c r="I12" i="12"/>
  <c r="I13" i="12"/>
  <c r="I14" i="12"/>
  <c r="I15" i="12"/>
  <c r="I16" i="12"/>
  <c r="I17" i="12"/>
  <c r="I18" i="12"/>
  <c r="I19" i="12"/>
  <c r="I20" i="12"/>
  <c r="I21" i="12"/>
  <c r="I22" i="12"/>
  <c r="I23" i="12"/>
  <c r="I24" i="12"/>
  <c r="I25" i="12"/>
  <c r="I26" i="12"/>
  <c r="I27" i="12"/>
  <c r="I28" i="12"/>
  <c r="I30" i="12"/>
  <c r="I32" i="12"/>
  <c r="I33" i="12"/>
  <c r="I34" i="12"/>
  <c r="I35" i="12"/>
  <c r="I36" i="12"/>
  <c r="I37" i="12"/>
  <c r="I38" i="12"/>
  <c r="I39" i="12"/>
  <c r="I40" i="12"/>
  <c r="I41" i="12"/>
  <c r="I42" i="12"/>
  <c r="I43" i="12"/>
  <c r="I4" i="12"/>
  <c r="L31" i="11" l="1"/>
  <c r="Z25" i="11"/>
  <c r="AB28" i="11"/>
  <c r="Y15" i="11"/>
  <c r="M15" i="11"/>
  <c r="AA28" i="11"/>
  <c r="L25" i="11"/>
  <c r="Y28" i="11"/>
  <c r="Z27" i="11"/>
  <c r="Z32" i="11"/>
  <c r="AB32" i="11"/>
  <c r="Z31" i="11"/>
  <c r="AB27" i="11"/>
  <c r="Y29" i="11"/>
  <c r="M26" i="11"/>
  <c r="AA26" i="11"/>
  <c r="Y32" i="11"/>
  <c r="M32" i="11"/>
  <c r="M31" i="11"/>
  <c r="Y31" i="11"/>
  <c r="Y30" i="11"/>
  <c r="L30" i="11"/>
  <c r="M30" i="11"/>
  <c r="AB30" i="11"/>
  <c r="AB29" i="11"/>
  <c r="L29" i="11"/>
  <c r="AA29" i="11"/>
  <c r="Z28" i="11"/>
  <c r="AA27" i="11"/>
  <c r="M27" i="11"/>
  <c r="L26" i="11"/>
  <c r="Z26" i="11"/>
  <c r="AA25" i="11"/>
  <c r="M25" i="11"/>
  <c r="M24" i="11"/>
  <c r="AB24" i="11"/>
  <c r="L24" i="11"/>
  <c r="AA24" i="11"/>
  <c r="M23" i="11"/>
  <c r="Z15" i="11"/>
  <c r="AB10" i="11"/>
  <c r="Z10" i="11"/>
  <c r="AA9" i="11"/>
  <c r="Y9" i="11"/>
  <c r="AB14" i="11"/>
  <c r="L14" i="11"/>
  <c r="Y13" i="11"/>
  <c r="M12" i="11"/>
  <c r="AA12" i="11"/>
  <c r="AA11" i="11"/>
  <c r="Z11" i="11"/>
  <c r="Z19" i="11"/>
  <c r="AB20" i="11"/>
  <c r="Y20" i="11"/>
  <c r="AA19" i="11"/>
  <c r="AB23" i="11"/>
  <c r="L23" i="11"/>
  <c r="Y23" i="11"/>
  <c r="AA22" i="11"/>
  <c r="AA21" i="11"/>
  <c r="AB18" i="11"/>
  <c r="Z18" i="11"/>
  <c r="AB16" i="11"/>
  <c r="Y17" i="11"/>
  <c r="Z17" i="11"/>
  <c r="AA16" i="11"/>
  <c r="Z20" i="11"/>
  <c r="Z21" i="11"/>
  <c r="AB17" i="11"/>
  <c r="Y18" i="11"/>
  <c r="AB22" i="11"/>
  <c r="L13" i="11"/>
  <c r="AA13" i="11"/>
  <c r="Z13" i="11"/>
  <c r="Y10" i="11"/>
  <c r="M10" i="11"/>
  <c r="M11" i="11"/>
  <c r="Q33" i="11"/>
  <c r="Q34" i="11"/>
  <c r="Q32" i="11"/>
  <c r="G6" i="12" s="1"/>
  <c r="G9" i="12" l="1"/>
  <c r="G11" i="12"/>
  <c r="G7" i="12"/>
  <c r="G10" i="12"/>
  <c r="G8" i="12"/>
  <c r="G31" i="12"/>
  <c r="G29" i="12"/>
  <c r="G43" i="12"/>
  <c r="Q16" i="11"/>
  <c r="Q17" i="11" s="1"/>
  <c r="Q18" i="11"/>
  <c r="Q15" i="11"/>
  <c r="G37" i="12"/>
  <c r="G20" i="12"/>
  <c r="G15" i="12"/>
  <c r="G18" i="12"/>
  <c r="G24" i="12"/>
  <c r="G5" i="12"/>
  <c r="G28" i="12"/>
  <c r="G17" i="12"/>
  <c r="G14" i="12"/>
  <c r="G39" i="12"/>
  <c r="G33" i="12"/>
  <c r="G4" i="12"/>
  <c r="G30" i="12"/>
  <c r="G25" i="12"/>
  <c r="G22" i="12"/>
  <c r="G41" i="12"/>
  <c r="G40" i="12"/>
  <c r="G26" i="12"/>
  <c r="G19" i="12"/>
  <c r="G35" i="12"/>
  <c r="G13" i="12"/>
  <c r="G34" i="12"/>
  <c r="G27" i="12"/>
  <c r="G16" i="12"/>
  <c r="G21" i="12"/>
  <c r="G42" i="12"/>
  <c r="G38" i="12"/>
  <c r="G23" i="12"/>
  <c r="G32" i="12"/>
  <c r="G36" i="12"/>
  <c r="J18" i="11" l="1"/>
  <c r="J17" i="11"/>
  <c r="J16" i="11"/>
  <c r="J20" i="11"/>
  <c r="J21" i="11"/>
  <c r="J22" i="11"/>
  <c r="J19" i="11"/>
  <c r="J9" i="11"/>
  <c r="J29" i="12"/>
  <c r="F29" i="12" s="1"/>
  <c r="J31" i="12"/>
  <c r="F31" i="12" s="1"/>
  <c r="J32" i="11"/>
  <c r="J6" i="12"/>
  <c r="F6" i="12" s="1"/>
  <c r="J30" i="11"/>
  <c r="J31" i="11"/>
  <c r="J28" i="11"/>
  <c r="J29" i="11"/>
  <c r="J26" i="11"/>
  <c r="J27" i="11"/>
  <c r="J24" i="11"/>
  <c r="J25" i="11"/>
  <c r="J16" i="12"/>
  <c r="F16" i="12" s="1"/>
  <c r="J15" i="11"/>
  <c r="J14" i="11"/>
  <c r="J11" i="11"/>
  <c r="J13" i="11"/>
  <c r="J12" i="11"/>
  <c r="J10" i="11"/>
  <c r="J13" i="12"/>
  <c r="F13" i="12" s="1"/>
  <c r="J26" i="12"/>
  <c r="F26" i="12" s="1"/>
  <c r="J10" i="12"/>
  <c r="F10" i="12" s="1"/>
  <c r="J35" i="12"/>
  <c r="F35" i="12" s="1"/>
  <c r="J33" i="12"/>
  <c r="F33" i="12" s="1"/>
  <c r="J36" i="12"/>
  <c r="F36" i="12" s="1"/>
  <c r="J25" i="12"/>
  <c r="F25" i="12" s="1"/>
  <c r="J43" i="12"/>
  <c r="F43" i="12" s="1"/>
  <c r="J39" i="12"/>
  <c r="F39" i="12" s="1"/>
  <c r="J8" i="12"/>
  <c r="F8" i="12" s="1"/>
  <c r="J37" i="12"/>
  <c r="F37" i="12" s="1"/>
  <c r="J17" i="12"/>
  <c r="F17" i="12" s="1"/>
  <c r="J18" i="12"/>
  <c r="F18" i="12" s="1"/>
  <c r="J42" i="12"/>
  <c r="F42" i="12" s="1"/>
  <c r="J34" i="12"/>
  <c r="F34" i="12" s="1"/>
  <c r="J30" i="12"/>
  <c r="F30" i="12" s="1"/>
  <c r="J22" i="12"/>
  <c r="F22" i="12" s="1"/>
  <c r="J14" i="12"/>
  <c r="F14" i="12" s="1"/>
  <c r="J41" i="12"/>
  <c r="F41" i="12" s="1"/>
  <c r="J24" i="12"/>
  <c r="F24" i="12" s="1"/>
  <c r="J23" i="11"/>
  <c r="J32" i="12"/>
  <c r="F32" i="12" s="1"/>
  <c r="J12" i="12"/>
  <c r="J7" i="12"/>
  <c r="F7" i="12" s="1"/>
  <c r="J40" i="12"/>
  <c r="F40" i="12" s="1"/>
  <c r="J27" i="12"/>
  <c r="F27" i="12" s="1"/>
  <c r="J38" i="12"/>
  <c r="F38" i="12" s="1"/>
  <c r="J20" i="12"/>
  <c r="F20" i="12" s="1"/>
  <c r="J28" i="12"/>
  <c r="F28" i="12" s="1"/>
  <c r="J23" i="12"/>
  <c r="F23" i="12" s="1"/>
  <c r="J5" i="12"/>
  <c r="F5" i="12" s="1"/>
  <c r="J9" i="12"/>
  <c r="F9" i="12" s="1"/>
  <c r="J11" i="12"/>
  <c r="F11" i="12" s="1"/>
  <c r="J15" i="12"/>
  <c r="F15" i="12" s="1"/>
  <c r="J19" i="12"/>
  <c r="F19" i="12" s="1"/>
  <c r="J4" i="12"/>
  <c r="F4" i="12" s="1"/>
  <c r="J21" i="12"/>
  <c r="F21"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del</author>
  </authors>
  <commentList>
    <comment ref="Z7" authorId="0" shapeId="0" xr:uid="{00000000-0006-0000-0100-000001000000}">
      <text>
        <r>
          <rPr>
            <b/>
            <sz val="9"/>
            <color indexed="81"/>
            <rFont val="Tahoma"/>
            <family val="2"/>
          </rPr>
          <t>this column is only used for the diagramm</t>
        </r>
      </text>
    </comment>
    <comment ref="AB7" authorId="0" shapeId="0" xr:uid="{00000000-0006-0000-0100-000002000000}">
      <text>
        <r>
          <rPr>
            <b/>
            <sz val="9"/>
            <color indexed="81"/>
            <rFont val="Tahoma"/>
            <family val="2"/>
          </rPr>
          <t>this column is only used for the diagramm</t>
        </r>
      </text>
    </comment>
  </commentList>
</comments>
</file>

<file path=xl/sharedStrings.xml><?xml version="1.0" encoding="utf-8"?>
<sst xmlns="http://schemas.openxmlformats.org/spreadsheetml/2006/main" count="182" uniqueCount="130">
  <si>
    <t>values can be copied from the database</t>
  </si>
  <si>
    <t>Logarithmic fit</t>
  </si>
  <si>
    <t>Linear fit</t>
  </si>
  <si>
    <t>values can be copied for the calibration</t>
  </si>
  <si>
    <r>
      <t>R</t>
    </r>
    <r>
      <rPr>
        <b/>
        <vertAlign val="superscript"/>
        <sz val="14"/>
        <color theme="0"/>
        <rFont val="Calibri"/>
        <family val="2"/>
        <scheme val="minor"/>
      </rPr>
      <t>2</t>
    </r>
  </si>
  <si>
    <t>logarithmic fit</t>
  </si>
  <si>
    <t>linear fit</t>
  </si>
  <si>
    <t>apo Myoglobin (equine heart)</t>
  </si>
  <si>
    <r>
      <t xml:space="preserve">M. F. Bush, I. D. G. Campuzano, C. V. Robinson, </t>
    </r>
    <r>
      <rPr>
        <i/>
        <sz val="12"/>
        <color indexed="48"/>
        <rFont val="Calibri"/>
        <family val="2"/>
      </rPr>
      <t>Anal. Chem.</t>
    </r>
    <r>
      <rPr>
        <sz val="12"/>
        <color indexed="48"/>
        <rFont val="Calibri"/>
        <family val="2"/>
      </rPr>
      <t xml:space="preserve"> </t>
    </r>
    <r>
      <rPr>
        <b/>
        <sz val="12"/>
        <color indexed="48"/>
        <rFont val="Calibri"/>
        <family val="2"/>
      </rPr>
      <t>2012</t>
    </r>
    <r>
      <rPr>
        <sz val="12"/>
        <color indexed="48"/>
        <rFont val="Calibri"/>
        <family val="2"/>
      </rPr>
      <t xml:space="preserve">, </t>
    </r>
    <r>
      <rPr>
        <i/>
        <sz val="12"/>
        <color indexed="48"/>
        <rFont val="Calibri"/>
        <family val="2"/>
      </rPr>
      <t>84 (16)</t>
    </r>
    <r>
      <rPr>
        <sz val="12"/>
        <color indexed="48"/>
        <rFont val="Calibri"/>
        <family val="2"/>
      </rPr>
      <t>, 7124–7130.</t>
    </r>
  </si>
  <si>
    <r>
      <t>B. T. Ruotolo, J. L. P. Benesch, A. M. Sandercock, S. Hyung, C. V. Robinson,</t>
    </r>
    <r>
      <rPr>
        <i/>
        <sz val="12"/>
        <color indexed="48"/>
        <rFont val="Calibri"/>
        <family val="2"/>
      </rPr>
      <t xml:space="preserve"> Nat. Protoc.</t>
    </r>
    <r>
      <rPr>
        <sz val="12"/>
        <color indexed="48"/>
        <rFont val="Calibri"/>
        <family val="2"/>
      </rPr>
      <t xml:space="preserve"> </t>
    </r>
    <r>
      <rPr>
        <b/>
        <sz val="12"/>
        <color indexed="48"/>
        <rFont val="Calibri"/>
        <family val="2"/>
      </rPr>
      <t>2008</t>
    </r>
    <r>
      <rPr>
        <sz val="12"/>
        <color indexed="48"/>
        <rFont val="Calibri"/>
        <family val="2"/>
      </rPr>
      <t>,</t>
    </r>
    <r>
      <rPr>
        <i/>
        <sz val="12"/>
        <color indexed="48"/>
        <rFont val="Calibri"/>
        <family val="2"/>
      </rPr>
      <t xml:space="preserve"> 3 (7)</t>
    </r>
    <r>
      <rPr>
        <sz val="12"/>
        <color indexed="48"/>
        <rFont val="Calibri"/>
        <family val="2"/>
      </rPr>
      <t>, 1139-1152.</t>
    </r>
  </si>
  <si>
    <r>
      <t>M. F. Bush, Z. Hall, K. Giles, J. Hoyes, C. V. Robinson, B. T. Ruotolo,</t>
    </r>
    <r>
      <rPr>
        <i/>
        <sz val="12"/>
        <color indexed="48"/>
        <rFont val="Calibri"/>
        <family val="2"/>
      </rPr>
      <t xml:space="preserve"> Anal. Chem.</t>
    </r>
    <r>
      <rPr>
        <sz val="12"/>
        <color indexed="48"/>
        <rFont val="Calibri"/>
        <family val="2"/>
      </rPr>
      <t xml:space="preserve"> </t>
    </r>
    <r>
      <rPr>
        <b/>
        <sz val="12"/>
        <color indexed="48"/>
        <rFont val="Calibri"/>
        <family val="2"/>
      </rPr>
      <t>2010</t>
    </r>
    <r>
      <rPr>
        <sz val="12"/>
        <color indexed="48"/>
        <rFont val="Calibri"/>
        <family val="2"/>
      </rPr>
      <t xml:space="preserve">, </t>
    </r>
    <r>
      <rPr>
        <i/>
        <sz val="12"/>
        <color indexed="48"/>
        <rFont val="Calibri"/>
        <family val="2"/>
      </rPr>
      <t>82 (22)</t>
    </r>
    <r>
      <rPr>
        <sz val="12"/>
        <color indexed="48"/>
        <rFont val="Calibri"/>
        <family val="2"/>
      </rPr>
      <t>, 9557–9565.</t>
    </r>
  </si>
  <si>
    <r>
      <t>A. Arcella, G. Portella, M. L. Ruiz, R. Eritja, M. Vilaseca, V. Gabelica, M. Orozco,</t>
    </r>
    <r>
      <rPr>
        <i/>
        <sz val="12"/>
        <color indexed="48"/>
        <rFont val="Calibri"/>
        <family val="2"/>
      </rPr>
      <t xml:space="preserve"> J. Am. Chem. Soc.</t>
    </r>
    <r>
      <rPr>
        <sz val="12"/>
        <color indexed="48"/>
        <rFont val="Calibri"/>
        <family val="2"/>
      </rPr>
      <t xml:space="preserve"> </t>
    </r>
    <r>
      <rPr>
        <b/>
        <sz val="12"/>
        <color indexed="48"/>
        <rFont val="Calibri"/>
        <family val="2"/>
      </rPr>
      <t>2012</t>
    </r>
    <r>
      <rPr>
        <sz val="12"/>
        <color indexed="48"/>
        <rFont val="Calibri"/>
        <family val="2"/>
      </rPr>
      <t xml:space="preserve">, </t>
    </r>
    <r>
      <rPr>
        <i/>
        <sz val="12"/>
        <color indexed="48"/>
        <rFont val="Calibri"/>
        <family val="2"/>
      </rPr>
      <t>134 (15)</t>
    </r>
    <r>
      <rPr>
        <sz val="12"/>
        <color indexed="48"/>
        <rFont val="Calibri"/>
        <family val="2"/>
      </rPr>
      <t>, 6596-6606.</t>
    </r>
  </si>
  <si>
    <r>
      <t>I. D. G. Campuzano, M. F. Bush, C. V. Robinson, C. Beaumont, K. Richardson, H. Kim, H. I. Kim, </t>
    </r>
    <r>
      <rPr>
        <i/>
        <sz val="12"/>
        <color indexed="48"/>
        <rFont val="Calibri"/>
        <family val="2"/>
      </rPr>
      <t>Anal. Chem.</t>
    </r>
    <r>
      <rPr>
        <sz val="12"/>
        <color indexed="48"/>
        <rFont val="Calibri"/>
        <family val="2"/>
      </rPr>
      <t> </t>
    </r>
    <r>
      <rPr>
        <b/>
        <sz val="12"/>
        <color indexed="48"/>
        <rFont val="Calibri"/>
        <family val="2"/>
      </rPr>
      <t>2012</t>
    </r>
    <r>
      <rPr>
        <sz val="12"/>
        <color indexed="48"/>
        <rFont val="Calibri"/>
        <family val="2"/>
      </rPr>
      <t>,</t>
    </r>
    <r>
      <rPr>
        <i/>
        <sz val="12"/>
        <color indexed="48"/>
        <rFont val="Calibri"/>
        <family val="2"/>
      </rPr>
      <t> 84 (2)</t>
    </r>
    <r>
      <rPr>
        <sz val="12"/>
        <color indexed="48"/>
        <rFont val="Calibri"/>
        <family val="2"/>
      </rPr>
      <t>, 1026-1033.</t>
    </r>
  </si>
  <si>
    <r>
      <t>K. Thalassinos, M. Grabenauer, S. E. Slade, G. R. Hilton, M. T. Bowers, J. H. Scrivens,</t>
    </r>
    <r>
      <rPr>
        <i/>
        <sz val="12"/>
        <color indexed="48"/>
        <rFont val="Calibri"/>
        <family val="2"/>
      </rPr>
      <t xml:space="preserve"> Anal. Chem.</t>
    </r>
    <r>
      <rPr>
        <sz val="12"/>
        <color indexed="48"/>
        <rFont val="Calibri"/>
        <family val="2"/>
      </rPr>
      <t xml:space="preserve"> </t>
    </r>
    <r>
      <rPr>
        <b/>
        <sz val="12"/>
        <color indexed="48"/>
        <rFont val="Calibri"/>
        <family val="2"/>
      </rPr>
      <t>2009</t>
    </r>
    <r>
      <rPr>
        <sz val="12"/>
        <color indexed="48"/>
        <rFont val="Calibri"/>
        <family val="2"/>
      </rPr>
      <t xml:space="preserve">, </t>
    </r>
    <r>
      <rPr>
        <i/>
        <sz val="12"/>
        <color indexed="48"/>
        <rFont val="Calibri"/>
        <family val="2"/>
      </rPr>
      <t>81 (1)</t>
    </r>
    <r>
      <rPr>
        <sz val="12"/>
        <color indexed="48"/>
        <rFont val="Calibri"/>
        <family val="2"/>
      </rPr>
      <t xml:space="preserve">, 248-254. </t>
    </r>
  </si>
  <si>
    <t>Cytochrome C (equine heart)</t>
  </si>
  <si>
    <t xml:space="preserve"> GRGDS  </t>
  </si>
  <si>
    <t xml:space="preserve"> SDGRG  </t>
  </si>
  <si>
    <t xml:space="preserve"> Angiotensin fragment 1-7  </t>
  </si>
  <si>
    <t xml:space="preserve"> RASG-1  </t>
  </si>
  <si>
    <t xml:space="preserve"> Angiotensin II  </t>
  </si>
  <si>
    <t xml:space="preserve"> Bradykinin  </t>
  </si>
  <si>
    <t xml:space="preserve"> Angiotensin I  </t>
  </si>
  <si>
    <t xml:space="preserve"> Renin substate  </t>
  </si>
  <si>
    <t xml:space="preserve"> Enolase T35  </t>
  </si>
  <si>
    <t xml:space="preserve"> Enolase T37  </t>
  </si>
  <si>
    <r>
      <t>MW in Da</t>
    </r>
    <r>
      <rPr>
        <b/>
        <sz val="11"/>
        <color indexed="8"/>
        <rFont val="Calibri"/>
        <family val="2"/>
      </rPr>
      <t>*</t>
    </r>
    <phoneticPr fontId="17" type="noConversion"/>
  </si>
  <si>
    <t>n = number of protein subunits</t>
    <phoneticPr fontId="17" type="noConversion"/>
  </si>
  <si>
    <r>
      <t>D. E. Clemmer Group</t>
    </r>
    <r>
      <rPr>
        <sz val="12"/>
        <color indexed="8"/>
        <rFont val="Calibri"/>
        <family val="2"/>
      </rPr>
      <t xml:space="preserve"> - CCSs of various biomolecules</t>
    </r>
    <phoneticPr fontId="17" type="noConversion"/>
  </si>
  <si>
    <t>The CCS values were collected from the following articles and their supporting informations:</t>
    <phoneticPr fontId="17" type="noConversion"/>
  </si>
  <si>
    <t>Small molecules</t>
  </si>
  <si>
    <t>Nucleotides</t>
  </si>
  <si>
    <t>Tryptic peptides</t>
  </si>
  <si>
    <t>Peptide polymers</t>
  </si>
  <si>
    <t>Denatured proteins</t>
  </si>
  <si>
    <t>Native-like proteins</t>
  </si>
  <si>
    <r>
      <t>F</t>
    </r>
    <r>
      <rPr>
        <b/>
        <sz val="12"/>
        <color theme="1"/>
        <rFont val="Calibri"/>
        <family val="2"/>
        <scheme val="minor"/>
      </rPr>
      <t>urther CCS databases:</t>
    </r>
    <phoneticPr fontId="17" type="noConversion"/>
  </si>
  <si>
    <t>http://www.indiana.edu/~clemmer/Research/Cross%20Section%20Database/cs_database.php</t>
  </si>
  <si>
    <t>http://www.vanderbilt.edu/AnS/Chemistry/groups/mcleanlab/ccs.html</t>
  </si>
  <si>
    <t>molecule</t>
  </si>
  <si>
    <r>
      <t xml:space="preserve">M. F. Bush, Z. Hall, K. Giles, J. Hoyes, C. V. Robinson, B. T. Ruotolo, </t>
    </r>
    <r>
      <rPr>
        <i/>
        <sz val="12"/>
        <color theme="1"/>
        <rFont val="Calibri"/>
        <family val="2"/>
        <scheme val="minor"/>
      </rPr>
      <t xml:space="preserve">Anal. Chem. </t>
    </r>
    <r>
      <rPr>
        <b/>
        <sz val="12"/>
        <color theme="1"/>
        <rFont val="Calibri"/>
        <family val="2"/>
        <scheme val="minor"/>
      </rPr>
      <t>2010</t>
    </r>
    <r>
      <rPr>
        <sz val="12"/>
        <color theme="1"/>
        <rFont val="Calibri"/>
        <family val="2"/>
        <scheme val="minor"/>
      </rPr>
      <t>,</t>
    </r>
    <r>
      <rPr>
        <i/>
        <sz val="12"/>
        <color theme="1"/>
        <rFont val="Calibri"/>
        <family val="2"/>
        <scheme val="minor"/>
      </rPr>
      <t xml:space="preserve"> 82</t>
    </r>
    <r>
      <rPr>
        <sz val="12"/>
        <color theme="1"/>
        <rFont val="Calibri"/>
        <family val="2"/>
        <scheme val="minor"/>
      </rPr>
      <t>, 9557–9565.</t>
    </r>
  </si>
  <si>
    <t>Linear Fit</t>
  </si>
  <si>
    <t>Logarithmic Fit</t>
  </si>
  <si>
    <t>values must be filled in by the user</t>
  </si>
  <si>
    <t>Alcohol Dehydogenase (Saccharomyces Cerevisiae)</t>
  </si>
  <si>
    <t>Pyruvate Kinase (Rabbit Heart)</t>
  </si>
  <si>
    <t>Serum Amyloid P (Human Serum)</t>
  </si>
  <si>
    <t>Glutamate Dehydrogenase (Bovine Liver)</t>
  </si>
  <si>
    <t>GroEL (Eschericha Coli)</t>
  </si>
  <si>
    <t>Concanavalin A (Canavalia Ensiformis)</t>
  </si>
  <si>
    <t>BSA (Bovine Serum Albumin)</t>
  </si>
  <si>
    <t>Avidin (Egg White)</t>
  </si>
  <si>
    <t>Transthyretin (Human Plasma)</t>
  </si>
  <si>
    <t>Cytochrome C (Equine Heart)</t>
  </si>
  <si>
    <r>
      <rPr>
        <b/>
        <sz val="11"/>
        <color indexed="8"/>
        <rFont val="Calibri"/>
        <family val="2"/>
      </rPr>
      <t>β</t>
    </r>
    <r>
      <rPr>
        <b/>
        <sz val="9.9"/>
        <color indexed="8"/>
        <rFont val="Calibri"/>
        <family val="2"/>
      </rPr>
      <t>-L</t>
    </r>
    <r>
      <rPr>
        <b/>
        <sz val="11"/>
        <color theme="1"/>
        <rFont val="Calibri"/>
        <family val="2"/>
        <scheme val="minor"/>
      </rPr>
      <t>actoglobulin (Bovine Milk)</t>
    </r>
  </si>
  <si>
    <t>Please note:</t>
  </si>
  <si>
    <t>MW in Da</t>
  </si>
  <si>
    <t>CCS (He) in Å²</t>
  </si>
  <si>
    <r>
      <t>CCS (N</t>
    </r>
    <r>
      <rPr>
        <b/>
        <vertAlign val="subscript"/>
        <sz val="11"/>
        <color theme="1"/>
        <rFont val="Calibri"/>
        <family val="2"/>
        <scheme val="minor"/>
      </rPr>
      <t>2</t>
    </r>
    <r>
      <rPr>
        <b/>
        <sz val="11"/>
        <color theme="1"/>
        <rFont val="Calibri"/>
        <family val="2"/>
        <scheme val="minor"/>
      </rPr>
      <t>) in Å²</t>
    </r>
  </si>
  <si>
    <t>Ubiquitin (bovine erythrocytes)</t>
  </si>
  <si>
    <t>Collision Cross Sections of Native-Like Proteins</t>
  </si>
  <si>
    <t>Calibration</t>
  </si>
  <si>
    <t>MW</t>
  </si>
  <si>
    <t>molecular weight</t>
  </si>
  <si>
    <t>Parameters</t>
  </si>
  <si>
    <t>dt</t>
  </si>
  <si>
    <t>measured drift time</t>
  </si>
  <si>
    <t>EDC delay coefficient</t>
  </si>
  <si>
    <t>ms</t>
  </si>
  <si>
    <t>Drift gas mass</t>
  </si>
  <si>
    <t>Da</t>
  </si>
  <si>
    <t>CCS'</t>
  </si>
  <si>
    <t>dt'</t>
  </si>
  <si>
    <t>Denatured Peptides</t>
  </si>
  <si>
    <t>Collision Cross Sections of Denatured Peptides and Proteins</t>
  </si>
  <si>
    <t>n</t>
  </si>
  <si>
    <t>z</t>
  </si>
  <si>
    <t>m/z</t>
  </si>
  <si>
    <t>Estimated CCS</t>
    <phoneticPr fontId="17" type="noConversion"/>
  </si>
  <si>
    <t>corrected dt for m/z dependent flight time</t>
  </si>
  <si>
    <t>substance</t>
  </si>
  <si>
    <t>dt in ms</t>
  </si>
  <si>
    <t>dt"</t>
  </si>
  <si>
    <t>type x to exclude value</t>
  </si>
  <si>
    <t>new corrected dt, dt''=z·(1/µ)^0,5·dt^x</t>
  </si>
  <si>
    <t xml:space="preserve">dt' </t>
  </si>
  <si>
    <t>ln(CCS')</t>
  </si>
  <si>
    <t>ln(dt')</t>
  </si>
  <si>
    <t>µ</t>
  </si>
  <si>
    <t>x</t>
  </si>
  <si>
    <t>Data for logarithmic fit</t>
  </si>
  <si>
    <t>Data for linear fit</t>
  </si>
  <si>
    <t>ln(CCS')=x ln(dt') + ln A</t>
  </si>
  <si>
    <t>lnA</t>
  </si>
  <si>
    <t>A</t>
  </si>
  <si>
    <t>CCS'=A dt' + N</t>
  </si>
  <si>
    <t>N</t>
  </si>
  <si>
    <t>linear fit CCS* in Å²</t>
  </si>
  <si>
    <t>CCS*</t>
  </si>
  <si>
    <r>
      <t>log fit CCS* = A</t>
    </r>
    <r>
      <rPr>
        <sz val="11"/>
        <color indexed="8"/>
        <rFont val="Calibri"/>
        <family val="2"/>
      </rPr>
      <t>·</t>
    </r>
    <r>
      <rPr>
        <sz val="11"/>
        <color theme="1"/>
        <rFont val="Calibri"/>
        <family val="2"/>
        <scheme val="minor"/>
      </rPr>
      <t>dt''</t>
    </r>
  </si>
  <si>
    <r>
      <t>linear fit CCS* = (dt'</t>
    </r>
    <r>
      <rPr>
        <sz val="11"/>
        <color indexed="8"/>
        <rFont val="Calibri"/>
        <family val="2"/>
      </rPr>
      <t>·A+N)·z·(1/µ)^0,5</t>
    </r>
  </si>
  <si>
    <r>
      <t>corrected CCSs for ion charge state (z) + reduced mass (µ</t>
    </r>
    <r>
      <rPr>
        <sz val="8.8000000000000007"/>
        <rFont val="Calibri"/>
        <family val="2"/>
      </rPr>
      <t>)</t>
    </r>
  </si>
  <si>
    <t>reduced mass</t>
  </si>
  <si>
    <t>log fit CCS* in Å²</t>
  </si>
  <si>
    <t>Calibration procedure according to:</t>
    <phoneticPr fontId="17" type="noConversion"/>
  </si>
  <si>
    <t>J. A. McLean Group - CCSs of MALDI-generated ions</t>
  </si>
  <si>
    <t>All collision cross sections (CCS) reported here were taken from the references below. If you use any of these values in your research, please cite the appropriate publication(s).</t>
  </si>
  <si>
    <t>Details on sample preparation, purification, cleavage etc. can be obtained from the cited references.</t>
  </si>
  <si>
    <r>
      <t xml:space="preserve">K. Pagel, D. J. Harvey, </t>
    </r>
    <r>
      <rPr>
        <i/>
        <sz val="12"/>
        <color indexed="48"/>
        <rFont val="Calibri"/>
        <family val="2"/>
      </rPr>
      <t>Anal. Chem.</t>
    </r>
    <r>
      <rPr>
        <sz val="12"/>
        <color indexed="48"/>
        <rFont val="Calibri"/>
        <family val="2"/>
      </rPr>
      <t xml:space="preserve"> </t>
    </r>
    <r>
      <rPr>
        <b/>
        <sz val="12"/>
        <color indexed="48"/>
        <rFont val="Calibri"/>
        <family val="2"/>
      </rPr>
      <t>2013</t>
    </r>
    <r>
      <rPr>
        <sz val="12"/>
        <color indexed="48"/>
        <rFont val="Calibri"/>
        <family val="2"/>
      </rPr>
      <t xml:space="preserve">, </t>
    </r>
    <r>
      <rPr>
        <i/>
        <sz val="12"/>
        <color indexed="48"/>
        <rFont val="Calibri"/>
        <family val="2"/>
      </rPr>
      <t>85</t>
    </r>
    <r>
      <rPr>
        <sz val="12"/>
        <color indexed="48"/>
        <rFont val="Calibri"/>
        <family val="2"/>
      </rPr>
      <t>, 5138-5145.</t>
    </r>
  </si>
  <si>
    <r>
      <t xml:space="preserve">J. Hofmann, W. B. Struwe, C. A. Scarff, J. H. Scrivens, D. J. Harvey, K. Pagel, </t>
    </r>
    <r>
      <rPr>
        <i/>
        <sz val="12"/>
        <color indexed="48"/>
        <rFont val="Calibri"/>
        <family val="2"/>
      </rPr>
      <t>Anal. Chem.</t>
    </r>
    <r>
      <rPr>
        <sz val="12"/>
        <color indexed="48"/>
        <rFont val="Calibri"/>
        <family val="2"/>
      </rPr>
      <t xml:space="preserve"> </t>
    </r>
    <r>
      <rPr>
        <b/>
        <sz val="12"/>
        <color indexed="48"/>
        <rFont val="Calibri"/>
        <family val="2"/>
      </rPr>
      <t>2014</t>
    </r>
    <r>
      <rPr>
        <sz val="12"/>
        <color indexed="48"/>
        <rFont val="Calibri"/>
        <family val="2"/>
      </rPr>
      <t xml:space="preserve">, </t>
    </r>
    <r>
      <rPr>
        <i/>
        <sz val="12"/>
        <color indexed="48"/>
        <rFont val="Calibri"/>
        <family val="2"/>
      </rPr>
      <t>86</t>
    </r>
    <r>
      <rPr>
        <sz val="12"/>
        <color indexed="48"/>
        <rFont val="Calibri"/>
        <family val="2"/>
      </rPr>
      <t>, 10789-10795.</t>
    </r>
  </si>
  <si>
    <t>lit. CCS in Å²</t>
  </si>
  <si>
    <t>Carbohydrates</t>
  </si>
  <si>
    <r>
      <t xml:space="preserve">*All MW are approximate theoretical values and the </t>
    </r>
    <r>
      <rPr>
        <i/>
        <sz val="12"/>
        <color indexed="8"/>
        <rFont val="Calibri"/>
        <family val="2"/>
      </rPr>
      <t>m/z</t>
    </r>
    <r>
      <rPr>
        <sz val="12"/>
        <color indexed="8"/>
        <rFont val="Calibri"/>
        <family val="2"/>
      </rPr>
      <t xml:space="preserve"> values were calculated from them.</t>
    </r>
  </si>
  <si>
    <r>
      <t>Observed</t>
    </r>
    <r>
      <rPr>
        <i/>
        <sz val="12"/>
        <color indexed="8"/>
        <rFont val="Calibri"/>
        <family val="2"/>
      </rPr>
      <t xml:space="preserve"> m/z</t>
    </r>
    <r>
      <rPr>
        <sz val="12"/>
        <color indexed="8"/>
        <rFont val="Calibri"/>
        <family val="2"/>
      </rPr>
      <t xml:space="preserve"> signals may differ from these values due to adduct formation and incomplete desolvation.</t>
    </r>
  </si>
  <si>
    <t xml:space="preserve">The reference CCS can be used to estimate either nitrogen or helium CCSs. For the CCS estimation of small molecules it is recommended to use different calibration curves for each charge state.  </t>
  </si>
  <si>
    <t>© Johanna Hofmann, Kevin Pagel, Fritz Haber Institute of the Max Planck Society and Freie Universität Berlin</t>
  </si>
  <si>
    <t>Ubiquitin</t>
  </si>
  <si>
    <t>Lit</t>
  </si>
  <si>
    <t>XXX</t>
  </si>
  <si>
    <t>Ref</t>
  </si>
  <si>
    <t>apo-Myo</t>
  </si>
  <si>
    <t>lit. CCS</t>
  </si>
  <si>
    <t>calibrant helium/N2 CCS values from literature</t>
  </si>
  <si>
    <t>estimated CCS (gas)</t>
  </si>
  <si>
    <t>Figure 3f</t>
  </si>
  <si>
    <t>Figure 3c</t>
  </si>
  <si>
    <t>Figure 3b</t>
  </si>
  <si>
    <t>Figure 3a</t>
  </si>
  <si>
    <t>Figure S3</t>
  </si>
  <si>
    <t>Figure 3e, S3</t>
  </si>
  <si>
    <t>Figure 3d, S2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</si>
</sst>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0"/>
    <numFmt numFmtId="166" formatCode="0.0000"/>
  </numFmts>
  <fonts count="58" x14ac:knownFonts="1">
    <font>
      <sz val="11"/>
      <color theme="1"/>
      <name val="Calibri"/>
      <family val="2"/>
      <scheme val="minor"/>
    </font>
    <font>
      <b/>
      <sz val="11"/>
      <name val="Verdana"/>
      <family val="2"/>
    </font>
    <font>
      <b/>
      <sz val="12"/>
      <name val="Verdana"/>
      <family val="2"/>
    </font>
    <font>
      <b/>
      <sz val="14"/>
      <color theme="1"/>
      <name val="Calibri"/>
      <family val="2"/>
      <scheme val="minor"/>
    </font>
    <font>
      <b/>
      <sz val="11"/>
      <color theme="1"/>
      <name val="Calibri"/>
      <family val="2"/>
      <scheme val="minor"/>
    </font>
    <font>
      <b/>
      <sz val="14"/>
      <name val="Calibri"/>
      <family val="2"/>
      <scheme val="minor"/>
    </font>
    <font>
      <sz val="11"/>
      <color rgb="FFFF0000"/>
      <name val="Calibri"/>
      <family val="2"/>
      <scheme val="minor"/>
    </font>
    <font>
      <b/>
      <sz val="12"/>
      <color theme="1"/>
      <name val="Calibri"/>
      <family val="2"/>
      <scheme val="minor"/>
    </font>
    <font>
      <b/>
      <sz val="16"/>
      <color theme="1"/>
      <name val="Calibri"/>
      <family val="2"/>
      <scheme val="minor"/>
    </font>
    <font>
      <sz val="12"/>
      <color theme="1"/>
      <name val="Calibri"/>
      <family val="2"/>
      <scheme val="minor"/>
    </font>
    <font>
      <sz val="14"/>
      <color theme="1"/>
      <name val="Calibri"/>
      <family val="2"/>
      <scheme val="minor"/>
    </font>
    <font>
      <sz val="11"/>
      <name val="Calibri"/>
      <family val="2"/>
      <scheme val="minor"/>
    </font>
    <font>
      <b/>
      <sz val="11"/>
      <name val="Calibri"/>
      <family val="2"/>
      <scheme val="minor"/>
    </font>
    <font>
      <b/>
      <vertAlign val="subscript"/>
      <sz val="11"/>
      <color theme="1"/>
      <name val="Calibri"/>
      <family val="2"/>
      <scheme val="minor"/>
    </font>
    <font>
      <b/>
      <sz val="11"/>
      <color indexed="8"/>
      <name val="Calibri"/>
      <family val="2"/>
    </font>
    <font>
      <i/>
      <sz val="12"/>
      <color theme="1"/>
      <name val="Calibri"/>
      <family val="2"/>
      <scheme val="minor"/>
    </font>
    <font>
      <b/>
      <sz val="9.9"/>
      <color indexed="8"/>
      <name val="Calibri"/>
      <family val="2"/>
    </font>
    <font>
      <sz val="8"/>
      <name val="Verdana"/>
      <family val="2"/>
    </font>
    <font>
      <u/>
      <sz val="11"/>
      <color indexed="12"/>
      <name val="Calibri"/>
      <family val="2"/>
    </font>
    <font>
      <sz val="12"/>
      <color indexed="8"/>
      <name val="Calibri"/>
      <family val="2"/>
    </font>
    <font>
      <b/>
      <sz val="12"/>
      <color indexed="8"/>
      <name val="Calibri"/>
      <family val="2"/>
    </font>
    <font>
      <b/>
      <sz val="20"/>
      <color indexed="8"/>
      <name val="Calibri"/>
      <family val="2"/>
    </font>
    <font>
      <sz val="11"/>
      <color indexed="48"/>
      <name val="Calibri"/>
      <family val="2"/>
    </font>
    <font>
      <sz val="12"/>
      <color indexed="48"/>
      <name val="Calibri"/>
      <family val="2"/>
    </font>
    <font>
      <sz val="12"/>
      <name val="Calibri"/>
      <family val="2"/>
    </font>
    <font>
      <sz val="11"/>
      <name val="Calibri"/>
      <family val="2"/>
    </font>
    <font>
      <i/>
      <sz val="12"/>
      <color indexed="8"/>
      <name val="Calibri"/>
      <family val="2"/>
    </font>
    <font>
      <b/>
      <sz val="12"/>
      <name val="Calibri"/>
      <family val="2"/>
    </font>
    <font>
      <b/>
      <sz val="11"/>
      <color theme="0"/>
      <name val="Calibri"/>
      <family val="2"/>
      <scheme val="minor"/>
    </font>
    <font>
      <sz val="11"/>
      <color theme="0"/>
      <name val="Calibri"/>
      <family val="2"/>
      <scheme val="minor"/>
    </font>
    <font>
      <sz val="11"/>
      <color theme="0" tint="-0.14999847407452621"/>
      <name val="Calibri"/>
      <family val="2"/>
      <scheme val="minor"/>
    </font>
    <font>
      <sz val="11"/>
      <color indexed="8"/>
      <name val="Calibri"/>
      <family val="2"/>
    </font>
    <font>
      <sz val="14"/>
      <color theme="0" tint="-0.14999847407452621"/>
      <name val="Calibri"/>
      <family val="2"/>
      <scheme val="minor"/>
    </font>
    <font>
      <b/>
      <sz val="11"/>
      <color theme="0" tint="-0.14999847407452621"/>
      <name val="Calibri"/>
      <family val="2"/>
      <scheme val="minor"/>
    </font>
    <font>
      <sz val="11"/>
      <color theme="0" tint="-0.14999847407452621"/>
      <name val="Calibri"/>
      <family val="2"/>
    </font>
    <font>
      <sz val="11"/>
      <color indexed="10"/>
      <name val="Calibri"/>
      <family val="2"/>
    </font>
    <font>
      <b/>
      <sz val="14"/>
      <color rgb="FF3399FF"/>
      <name val="Calibri"/>
      <family val="2"/>
      <scheme val="minor"/>
    </font>
    <font>
      <sz val="14"/>
      <color rgb="FF3399FF"/>
      <name val="Calibri"/>
      <family val="2"/>
      <scheme val="minor"/>
    </font>
    <font>
      <sz val="11"/>
      <color rgb="FF3399FF"/>
      <name val="Calibri"/>
      <family val="2"/>
      <scheme val="minor"/>
    </font>
    <font>
      <sz val="11"/>
      <color rgb="FF7030A0"/>
      <name val="Calibri"/>
      <family val="2"/>
      <scheme val="minor"/>
    </font>
    <font>
      <sz val="11"/>
      <color theme="0" tint="-0.249977111117893"/>
      <name val="Calibri"/>
      <family val="2"/>
      <scheme val="minor"/>
    </font>
    <font>
      <sz val="14"/>
      <name val="Calibri"/>
      <family val="2"/>
      <scheme val="minor"/>
    </font>
    <font>
      <sz val="14"/>
      <color theme="0" tint="-0.249977111117893"/>
      <name val="Calibri"/>
      <family val="2"/>
      <scheme val="minor"/>
    </font>
    <font>
      <i/>
      <sz val="11"/>
      <name val="Calibri"/>
      <family val="2"/>
      <scheme val="minor"/>
    </font>
    <font>
      <b/>
      <sz val="9"/>
      <color indexed="81"/>
      <name val="Tahoma"/>
      <family val="2"/>
    </font>
    <font>
      <sz val="8.8000000000000007"/>
      <name val="Calibri"/>
      <family val="2"/>
    </font>
    <font>
      <b/>
      <sz val="20"/>
      <name val="Calibri"/>
      <family val="2"/>
      <scheme val="minor"/>
    </font>
    <font>
      <b/>
      <sz val="12"/>
      <color indexed="48"/>
      <name val="Calibri"/>
      <family val="2"/>
    </font>
    <font>
      <sz val="10"/>
      <color indexed="8"/>
      <name val="Calibri"/>
      <family val="2"/>
    </font>
    <font>
      <b/>
      <sz val="14"/>
      <color indexed="50"/>
      <name val="Calibri"/>
      <family val="2"/>
    </font>
    <font>
      <sz val="11"/>
      <color indexed="50"/>
      <name val="Calibri"/>
      <family val="2"/>
    </font>
    <font>
      <b/>
      <sz val="14"/>
      <color indexed="50"/>
      <name val="Calibri"/>
      <family val="2"/>
    </font>
    <font>
      <b/>
      <sz val="14"/>
      <color theme="0"/>
      <name val="Calibri"/>
      <family val="2"/>
      <scheme val="minor"/>
    </font>
    <font>
      <b/>
      <vertAlign val="superscript"/>
      <sz val="14"/>
      <color theme="0"/>
      <name val="Calibri"/>
      <family val="2"/>
      <scheme val="minor"/>
    </font>
    <font>
      <sz val="14"/>
      <color theme="0"/>
      <name val="Calibri"/>
      <family val="2"/>
      <scheme val="minor"/>
    </font>
    <font>
      <sz val="11"/>
      <color indexed="48"/>
      <name val="Calibri"/>
      <family val="2"/>
    </font>
    <font>
      <sz val="12"/>
      <color indexed="48"/>
      <name val="Calibri"/>
      <family val="2"/>
    </font>
    <font>
      <i/>
      <sz val="12"/>
      <color indexed="48"/>
      <name val="Calibri"/>
      <family val="2"/>
    </font>
  </fonts>
  <fills count="11">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3399FF"/>
        <bgColor indexed="64"/>
      </patternFill>
    </fill>
    <fill>
      <patternFill patternType="solid">
        <fgColor indexed="41"/>
        <bgColor indexed="64"/>
      </patternFill>
    </fill>
    <fill>
      <patternFill patternType="solid">
        <fgColor indexed="50"/>
        <bgColor indexed="64"/>
      </patternFill>
    </fill>
    <fill>
      <patternFill patternType="solid">
        <fgColor theme="0" tint="-0.14999847407452621"/>
        <bgColor indexed="64"/>
      </patternFill>
    </fill>
    <fill>
      <patternFill patternType="solid">
        <fgColor rgb="FF99CC00"/>
        <bgColor indexed="64"/>
      </patternFill>
    </fill>
    <fill>
      <patternFill patternType="solid">
        <fgColor theme="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style="thin">
        <color indexed="9"/>
      </left>
      <right/>
      <top style="thin">
        <color indexed="9"/>
      </top>
      <bottom style="thin">
        <color indexed="9"/>
      </bottom>
      <diagonal/>
    </border>
    <border>
      <left/>
      <right style="thin">
        <color indexed="9"/>
      </right>
      <top style="thin">
        <color indexed="9"/>
      </top>
      <bottom style="thin">
        <color indexed="9"/>
      </bottom>
      <diagonal/>
    </border>
    <border>
      <left/>
      <right style="thin">
        <color theme="0"/>
      </right>
      <top style="thin">
        <color theme="0"/>
      </top>
      <bottom style="thin">
        <color theme="0"/>
      </bottom>
      <diagonal/>
    </border>
    <border>
      <left style="medium">
        <color theme="1" tint="0.499984740745262"/>
      </left>
      <right style="thin">
        <color theme="1" tint="0.499984740745262"/>
      </right>
      <top style="medium">
        <color theme="1" tint="0.499984740745262"/>
      </top>
      <bottom style="thin">
        <color theme="1" tint="0.499984740745262"/>
      </bottom>
      <diagonal/>
    </border>
    <border>
      <left style="thin">
        <color theme="1" tint="0.499984740745262"/>
      </left>
      <right style="medium">
        <color theme="1" tint="0.499984740745262"/>
      </right>
      <top style="medium">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thin">
        <color theme="1" tint="0.499984740745262"/>
      </bottom>
      <diagonal/>
    </border>
    <border>
      <left style="medium">
        <color theme="1" tint="0.499984740745262"/>
      </left>
      <right/>
      <top/>
      <bottom style="medium">
        <color theme="1" tint="0.499984740745262"/>
      </bottom>
      <diagonal/>
    </border>
    <border>
      <left/>
      <right style="medium">
        <color theme="1" tint="0.499984740745262"/>
      </right>
      <top/>
      <bottom style="medium">
        <color theme="1" tint="0.499984740745262"/>
      </bottom>
      <diagonal/>
    </border>
    <border>
      <left style="thin">
        <color indexed="9"/>
      </left>
      <right style="thin">
        <color indexed="9"/>
      </right>
      <top style="thin">
        <color indexed="9"/>
      </top>
      <bottom/>
      <diagonal/>
    </border>
    <border>
      <left style="thin">
        <color indexed="9"/>
      </left>
      <right/>
      <top style="thin">
        <color indexed="9"/>
      </top>
      <bottom/>
      <diagonal/>
    </border>
    <border>
      <left/>
      <right/>
      <top style="thin">
        <color indexed="9"/>
      </top>
      <bottom style="thin">
        <color indexed="9"/>
      </bottom>
      <diagonal/>
    </border>
    <border>
      <left style="thin">
        <color indexed="9"/>
      </left>
      <right style="thin">
        <color indexed="9"/>
      </right>
      <top/>
      <bottom style="thin">
        <color indexed="9"/>
      </bottom>
      <diagonal/>
    </border>
    <border>
      <left style="thin">
        <color indexed="9"/>
      </left>
      <right/>
      <top/>
      <bottom style="thin">
        <color indexed="9"/>
      </bottom>
      <diagonal/>
    </border>
    <border>
      <left/>
      <right/>
      <top style="thin">
        <color indexed="9"/>
      </top>
      <bottom/>
      <diagonal/>
    </border>
    <border>
      <left style="thin">
        <color indexed="9"/>
      </left>
      <right style="thin">
        <color indexed="9"/>
      </right>
      <top style="thin">
        <color indexed="9"/>
      </top>
      <bottom style="thin">
        <color indexed="9"/>
      </bottom>
      <diagonal/>
    </border>
    <border>
      <left style="medium">
        <color indexed="23"/>
      </left>
      <right style="thin">
        <color indexed="23"/>
      </right>
      <top style="medium">
        <color indexed="23"/>
      </top>
      <bottom style="thin">
        <color indexed="23"/>
      </bottom>
      <diagonal/>
    </border>
    <border>
      <left style="thin">
        <color indexed="23"/>
      </left>
      <right style="medium">
        <color indexed="23"/>
      </right>
      <top style="medium">
        <color indexed="23"/>
      </top>
      <bottom style="thin">
        <color indexed="23"/>
      </bottom>
      <diagonal/>
    </border>
    <border>
      <left style="medium">
        <color indexed="23"/>
      </left>
      <right style="thin">
        <color indexed="23"/>
      </right>
      <top style="thin">
        <color indexed="23"/>
      </top>
      <bottom style="thin">
        <color indexed="23"/>
      </bottom>
      <diagonal/>
    </border>
    <border>
      <left style="thin">
        <color indexed="23"/>
      </left>
      <right style="medium">
        <color indexed="23"/>
      </right>
      <top style="thin">
        <color indexed="23"/>
      </top>
      <bottom style="thin">
        <color indexed="23"/>
      </bottom>
      <diagonal/>
    </border>
    <border>
      <left style="medium">
        <color indexed="23"/>
      </left>
      <right/>
      <top/>
      <bottom style="medium">
        <color indexed="23"/>
      </bottom>
      <diagonal/>
    </border>
    <border>
      <left/>
      <right style="medium">
        <color indexed="23"/>
      </right>
      <top/>
      <bottom style="medium">
        <color indexed="23"/>
      </bottom>
      <diagonal/>
    </border>
    <border>
      <left/>
      <right/>
      <top/>
      <bottom style="thin">
        <color theme="0"/>
      </bottom>
      <diagonal/>
    </border>
    <border>
      <left/>
      <right/>
      <top style="thin">
        <color theme="0"/>
      </top>
      <bottom style="thin">
        <color theme="0"/>
      </bottom>
      <diagonal/>
    </border>
    <border>
      <left style="medium">
        <color theme="1" tint="0.499984740745262"/>
      </left>
      <right/>
      <top style="thin">
        <color theme="1" tint="0.499984740745262"/>
      </top>
      <bottom/>
      <diagonal/>
    </border>
    <border>
      <left/>
      <right style="medium">
        <color theme="1" tint="0.499984740745262"/>
      </right>
      <top style="thin">
        <color theme="1" tint="0.499984740745262"/>
      </top>
      <bottom/>
      <diagonal/>
    </border>
    <border>
      <left style="medium">
        <color indexed="23"/>
      </left>
      <right/>
      <top style="thin">
        <color indexed="23"/>
      </top>
      <bottom/>
      <diagonal/>
    </border>
    <border>
      <left/>
      <right style="medium">
        <color indexed="23"/>
      </right>
      <top style="thin">
        <color indexed="23"/>
      </top>
      <bottom/>
      <diagonal/>
    </border>
    <border>
      <left style="thin">
        <color indexed="9"/>
      </left>
      <right/>
      <top/>
      <bottom/>
      <diagonal/>
    </border>
  </borders>
  <cellStyleXfs count="2">
    <xf numFmtId="0" fontId="0" fillId="0" borderId="0"/>
    <xf numFmtId="0" fontId="18" fillId="0" borderId="0" applyNumberFormat="0" applyFill="0" applyBorder="0" applyAlignment="0" applyProtection="0">
      <alignment vertical="top"/>
      <protection locked="0"/>
    </xf>
  </cellStyleXfs>
  <cellXfs count="235">
    <xf numFmtId="0" fontId="0" fillId="0" borderId="0" xfId="0"/>
    <xf numFmtId="0" fontId="2" fillId="0" borderId="0" xfId="0" applyFont="1" applyAlignment="1">
      <alignment horizontal="center" vertical="center"/>
    </xf>
    <xf numFmtId="0" fontId="3" fillId="0" borderId="0" xfId="0" applyFont="1"/>
    <xf numFmtId="0" fontId="0" fillId="0" borderId="0" xfId="0" applyAlignment="1">
      <alignment horizontal="center"/>
    </xf>
    <xf numFmtId="2" fontId="0" fillId="0" borderId="0" xfId="0" applyNumberFormat="1" applyAlignment="1">
      <alignment horizontal="center"/>
    </xf>
    <xf numFmtId="0" fontId="4" fillId="0" borderId="0" xfId="0" applyFont="1"/>
    <xf numFmtId="164" fontId="2" fillId="0" borderId="0" xfId="0" applyNumberFormat="1" applyFont="1" applyAlignment="1">
      <alignment horizontal="center" vertical="center"/>
    </xf>
    <xf numFmtId="0" fontId="1" fillId="0" borderId="0" xfId="0" applyFont="1" applyAlignment="1">
      <alignment horizontal="center" vertical="center"/>
    </xf>
    <xf numFmtId="0" fontId="0" fillId="0" borderId="0" xfId="0" applyAlignment="1">
      <alignment horizontal="left"/>
    </xf>
    <xf numFmtId="2" fontId="0" fillId="0" borderId="2" xfId="0" applyNumberFormat="1" applyBorder="1" applyAlignment="1">
      <alignment horizontal="center"/>
    </xf>
    <xf numFmtId="2" fontId="0" fillId="0" borderId="3" xfId="0" applyNumberFormat="1" applyBorder="1" applyAlignment="1">
      <alignment horizontal="center"/>
    </xf>
    <xf numFmtId="2" fontId="0" fillId="0" borderId="0" xfId="0" applyNumberFormat="1"/>
    <xf numFmtId="0" fontId="8" fillId="0" borderId="0" xfId="0" applyFont="1"/>
    <xf numFmtId="0" fontId="9" fillId="0" borderId="0" xfId="0" applyFont="1"/>
    <xf numFmtId="0" fontId="10" fillId="0" borderId="0" xfId="0" applyFont="1"/>
    <xf numFmtId="0" fontId="10" fillId="0" borderId="0" xfId="0" applyFont="1" applyAlignment="1">
      <alignment horizontal="center"/>
    </xf>
    <xf numFmtId="164" fontId="2" fillId="0" borderId="0" xfId="0" applyNumberFormat="1" applyFont="1" applyAlignment="1">
      <alignment horizontal="left" vertical="center"/>
    </xf>
    <xf numFmtId="0" fontId="4" fillId="0" borderId="9" xfId="0" applyFont="1" applyBorder="1" applyAlignment="1">
      <alignment horizontal="center"/>
    </xf>
    <xf numFmtId="0" fontId="0" fillId="0" borderId="3" xfId="0" applyBorder="1" applyAlignment="1">
      <alignment horizontal="center"/>
    </xf>
    <xf numFmtId="0" fontId="0" fillId="0" borderId="6"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1" fontId="0" fillId="0" borderId="0" xfId="0" applyNumberFormat="1"/>
    <xf numFmtId="0" fontId="11" fillId="0" borderId="0" xfId="0" applyFont="1" applyAlignment="1">
      <alignment horizontal="center"/>
    </xf>
    <xf numFmtId="0" fontId="6" fillId="0" borderId="0" xfId="0" applyFont="1"/>
    <xf numFmtId="0" fontId="6" fillId="0" borderId="0" xfId="0" applyFont="1" applyAlignment="1">
      <alignment horizontal="center"/>
    </xf>
    <xf numFmtId="3" fontId="6" fillId="0" borderId="0" xfId="0" applyNumberFormat="1" applyFont="1"/>
    <xf numFmtId="0" fontId="9" fillId="2" borderId="16" xfId="0" applyFont="1" applyFill="1" applyBorder="1" applyAlignment="1">
      <alignment horizontal="left" vertical="center"/>
    </xf>
    <xf numFmtId="0" fontId="20" fillId="2" borderId="16" xfId="0" applyFont="1" applyFill="1" applyBorder="1" applyAlignment="1">
      <alignment horizontal="left" vertical="center"/>
    </xf>
    <xf numFmtId="0" fontId="24" fillId="2" borderId="16" xfId="0" applyFont="1" applyFill="1" applyBorder="1" applyAlignment="1">
      <alignment horizontal="left" vertical="center"/>
    </xf>
    <xf numFmtId="0" fontId="25" fillId="0" borderId="0" xfId="0" applyFont="1"/>
    <xf numFmtId="0" fontId="19" fillId="0" borderId="0" xfId="0" applyFont="1"/>
    <xf numFmtId="0" fontId="30" fillId="0" borderId="0" xfId="0" applyFont="1"/>
    <xf numFmtId="0" fontId="31" fillId="0" borderId="0" xfId="0" applyFont="1"/>
    <xf numFmtId="0" fontId="32" fillId="0" borderId="0" xfId="0" applyFont="1"/>
    <xf numFmtId="0" fontId="11" fillId="0" borderId="0" xfId="0" applyFont="1"/>
    <xf numFmtId="0" fontId="34" fillId="0" borderId="0" xfId="0" applyFont="1"/>
    <xf numFmtId="0" fontId="28" fillId="5" borderId="4" xfId="0" applyFont="1" applyFill="1" applyBorder="1" applyAlignment="1">
      <alignment horizontal="center"/>
    </xf>
    <xf numFmtId="0" fontId="28" fillId="5" borderId="6" xfId="0" applyFont="1" applyFill="1" applyBorder="1" applyAlignment="1">
      <alignment horizontal="center"/>
    </xf>
    <xf numFmtId="2" fontId="11" fillId="0" borderId="0" xfId="0" applyNumberFormat="1" applyFont="1" applyAlignment="1">
      <alignment horizontal="center"/>
    </xf>
    <xf numFmtId="0" fontId="11" fillId="0" borderId="2" xfId="0" applyFont="1" applyBorder="1" applyAlignment="1">
      <alignment horizontal="center"/>
    </xf>
    <xf numFmtId="166" fontId="11" fillId="0" borderId="14" xfId="0" applyNumberFormat="1" applyFont="1" applyBorder="1" applyAlignment="1">
      <alignment horizontal="center"/>
    </xf>
    <xf numFmtId="166" fontId="30" fillId="0" borderId="0" xfId="0" applyNumberFormat="1" applyFont="1" applyAlignment="1">
      <alignment horizontal="center"/>
    </xf>
    <xf numFmtId="0" fontId="30" fillId="0" borderId="0" xfId="0" applyFont="1" applyAlignment="1">
      <alignment horizontal="left"/>
    </xf>
    <xf numFmtId="0" fontId="30" fillId="0" borderId="0" xfId="0" applyFont="1" applyAlignment="1">
      <alignment horizontal="center"/>
    </xf>
    <xf numFmtId="164" fontId="11" fillId="0" borderId="2" xfId="0" applyNumberFormat="1" applyFont="1" applyBorder="1" applyAlignment="1">
      <alignment horizontal="center"/>
    </xf>
    <xf numFmtId="166" fontId="11" fillId="0" borderId="3" xfId="0" applyNumberFormat="1" applyFont="1" applyBorder="1" applyAlignment="1">
      <alignment horizontal="center"/>
    </xf>
    <xf numFmtId="0" fontId="35" fillId="0" borderId="0" xfId="0" applyFont="1"/>
    <xf numFmtId="0" fontId="12" fillId="0" borderId="0" xfId="0" applyFont="1"/>
    <xf numFmtId="0" fontId="12" fillId="0" borderId="0" xfId="0" applyFont="1" applyAlignment="1">
      <alignment horizontal="center"/>
    </xf>
    <xf numFmtId="0" fontId="33" fillId="0" borderId="0" xfId="0" applyFont="1" applyAlignment="1">
      <alignment horizontal="center"/>
    </xf>
    <xf numFmtId="0" fontId="36" fillId="0" borderId="0" xfId="0" applyFont="1"/>
    <xf numFmtId="0" fontId="37" fillId="0" borderId="0" xfId="0" applyFont="1"/>
    <xf numFmtId="2" fontId="30" fillId="0" borderId="0" xfId="0" applyNumberFormat="1" applyFont="1" applyAlignment="1">
      <alignment horizontal="center"/>
    </xf>
    <xf numFmtId="0" fontId="38" fillId="0" borderId="0" xfId="0" applyFont="1"/>
    <xf numFmtId="0" fontId="28" fillId="5" borderId="20" xfId="0" applyFont="1" applyFill="1" applyBorder="1"/>
    <xf numFmtId="166" fontId="28" fillId="5" borderId="21" xfId="0" applyNumberFormat="1" applyFont="1" applyFill="1" applyBorder="1" applyAlignment="1">
      <alignment horizontal="right"/>
    </xf>
    <xf numFmtId="0" fontId="28" fillId="5" borderId="22" xfId="0" applyFont="1" applyFill="1" applyBorder="1"/>
    <xf numFmtId="166" fontId="28" fillId="5" borderId="23" xfId="0" applyNumberFormat="1" applyFont="1" applyFill="1" applyBorder="1" applyAlignment="1">
      <alignment horizontal="right"/>
    </xf>
    <xf numFmtId="0" fontId="39" fillId="0" borderId="0" xfId="0" applyFont="1"/>
    <xf numFmtId="0" fontId="11" fillId="0" borderId="2" xfId="0" applyFont="1" applyBorder="1"/>
    <xf numFmtId="2" fontId="12" fillId="0" borderId="0" xfId="0" applyNumberFormat="1" applyFont="1" applyAlignment="1">
      <alignment horizontal="center"/>
    </xf>
    <xf numFmtId="165" fontId="11" fillId="0" borderId="0" xfId="0" applyNumberFormat="1" applyFont="1" applyAlignment="1">
      <alignment horizontal="center"/>
    </xf>
    <xf numFmtId="164" fontId="11" fillId="0" borderId="0" xfId="0" applyNumberFormat="1" applyFont="1" applyAlignment="1">
      <alignment horizontal="center"/>
    </xf>
    <xf numFmtId="166" fontId="11" fillId="0" borderId="0" xfId="0" applyNumberFormat="1" applyFont="1" applyAlignment="1">
      <alignment horizontal="center"/>
    </xf>
    <xf numFmtId="166" fontId="40" fillId="0" borderId="0" xfId="0" applyNumberFormat="1" applyFont="1" applyAlignment="1">
      <alignment horizontal="center"/>
    </xf>
    <xf numFmtId="0" fontId="5" fillId="0" borderId="0" xfId="0" applyFont="1"/>
    <xf numFmtId="0" fontId="5" fillId="0" borderId="0" xfId="0" applyFont="1" applyAlignment="1">
      <alignment horizontal="center"/>
    </xf>
    <xf numFmtId="2" fontId="41" fillId="0" borderId="0" xfId="0" applyNumberFormat="1" applyFont="1" applyAlignment="1">
      <alignment horizontal="center"/>
    </xf>
    <xf numFmtId="2" fontId="5" fillId="0" borderId="0" xfId="0" applyNumberFormat="1" applyFont="1" applyAlignment="1">
      <alignment horizontal="center"/>
    </xf>
    <xf numFmtId="165" fontId="41" fillId="0" borderId="0" xfId="0" applyNumberFormat="1" applyFont="1" applyAlignment="1">
      <alignment horizontal="center"/>
    </xf>
    <xf numFmtId="0" fontId="41" fillId="0" borderId="0" xfId="0" applyFont="1"/>
    <xf numFmtId="164" fontId="41" fillId="0" borderId="0" xfId="0" applyNumberFormat="1" applyFont="1" applyAlignment="1">
      <alignment horizontal="center"/>
    </xf>
    <xf numFmtId="166" fontId="41" fillId="0" borderId="0" xfId="0" applyNumberFormat="1" applyFont="1" applyAlignment="1">
      <alignment horizontal="center"/>
    </xf>
    <xf numFmtId="166" fontId="42" fillId="0" borderId="0" xfId="0" applyNumberFormat="1" applyFont="1" applyAlignment="1">
      <alignment horizontal="center"/>
    </xf>
    <xf numFmtId="2" fontId="10" fillId="0" borderId="0" xfId="0" applyNumberFormat="1" applyFont="1" applyAlignment="1">
      <alignment horizontal="center"/>
    </xf>
    <xf numFmtId="165" fontId="43" fillId="0" borderId="0" xfId="0" applyNumberFormat="1" applyFont="1" applyAlignment="1">
      <alignment horizontal="center"/>
    </xf>
    <xf numFmtId="0" fontId="40" fillId="0" borderId="0" xfId="0" applyFont="1"/>
    <xf numFmtId="0" fontId="33" fillId="0" borderId="0" xfId="0" applyFont="1" applyAlignment="1">
      <alignment horizontal="center" vertical="center"/>
    </xf>
    <xf numFmtId="2" fontId="28" fillId="0" borderId="0" xfId="0" applyNumberFormat="1" applyFont="1" applyAlignment="1">
      <alignment horizontal="center"/>
    </xf>
    <xf numFmtId="0" fontId="4" fillId="0" borderId="0" xfId="0" applyFont="1" applyAlignment="1">
      <alignment horizontal="center"/>
    </xf>
    <xf numFmtId="0" fontId="46" fillId="0" borderId="0" xfId="0" applyFont="1"/>
    <xf numFmtId="0" fontId="9" fillId="0" borderId="16" xfId="0" applyFont="1" applyBorder="1" applyAlignment="1">
      <alignment vertical="center"/>
    </xf>
    <xf numFmtId="0" fontId="23" fillId="0" borderId="16" xfId="0" applyFont="1" applyBorder="1" applyAlignment="1">
      <alignment vertical="center"/>
    </xf>
    <xf numFmtId="0" fontId="24" fillId="0" borderId="16" xfId="0" applyFont="1" applyBorder="1" applyAlignment="1">
      <alignment vertical="center"/>
    </xf>
    <xf numFmtId="0" fontId="20" fillId="0" borderId="16" xfId="0" applyFont="1" applyBorder="1" applyAlignment="1">
      <alignment vertical="center"/>
    </xf>
    <xf numFmtId="0" fontId="27" fillId="0" borderId="26" xfId="0" applyFont="1" applyBorder="1" applyAlignment="1">
      <alignment vertical="center"/>
    </xf>
    <xf numFmtId="0" fontId="9" fillId="3" borderId="0" xfId="0" applyFont="1" applyFill="1" applyAlignment="1">
      <alignment horizontal="left" vertical="center" wrapText="1"/>
    </xf>
    <xf numFmtId="0" fontId="0" fillId="3" borderId="0" xfId="0" applyFill="1" applyAlignment="1">
      <alignment horizontal="left" vertical="center"/>
    </xf>
    <xf numFmtId="0" fontId="9" fillId="0" borderId="18" xfId="0" applyFont="1" applyBorder="1" applyAlignment="1">
      <alignment vertical="center"/>
    </xf>
    <xf numFmtId="0" fontId="21" fillId="2" borderId="26" xfId="0" applyFont="1" applyFill="1" applyBorder="1" applyAlignment="1">
      <alignment horizontal="left" vertical="center"/>
    </xf>
    <xf numFmtId="0" fontId="27" fillId="0" borderId="29" xfId="0" applyFont="1" applyBorder="1" applyAlignment="1">
      <alignment vertical="center"/>
    </xf>
    <xf numFmtId="0" fontId="9" fillId="2" borderId="27" xfId="0" applyFont="1" applyFill="1" applyBorder="1" applyAlignment="1">
      <alignment horizontal="left" vertical="center"/>
    </xf>
    <xf numFmtId="0" fontId="9" fillId="0" borderId="30" xfId="0" applyFont="1" applyBorder="1" applyAlignment="1">
      <alignment vertical="center"/>
    </xf>
    <xf numFmtId="0" fontId="9" fillId="2" borderId="17" xfId="0" applyFont="1" applyFill="1" applyBorder="1" applyAlignment="1">
      <alignment horizontal="left" vertical="center"/>
    </xf>
    <xf numFmtId="0" fontId="23" fillId="0" borderId="17" xfId="0" applyFont="1" applyBorder="1" applyAlignment="1">
      <alignment vertical="center"/>
    </xf>
    <xf numFmtId="0" fontId="24" fillId="2" borderId="17" xfId="0" applyFont="1" applyFill="1" applyBorder="1" applyAlignment="1">
      <alignment horizontal="left" vertical="center"/>
    </xf>
    <xf numFmtId="0" fontId="24" fillId="0" borderId="18" xfId="0" applyFont="1" applyBorder="1" applyAlignment="1">
      <alignment vertical="center"/>
    </xf>
    <xf numFmtId="0" fontId="23" fillId="0" borderId="18" xfId="0" applyFont="1" applyBorder="1" applyAlignment="1">
      <alignment vertical="center"/>
    </xf>
    <xf numFmtId="0" fontId="24" fillId="2" borderId="31" xfId="0" applyFont="1" applyFill="1" applyBorder="1" applyAlignment="1">
      <alignment horizontal="left" vertical="center"/>
    </xf>
    <xf numFmtId="0" fontId="9" fillId="2" borderId="0" xfId="0" applyFont="1" applyFill="1" applyAlignment="1">
      <alignment vertical="center"/>
    </xf>
    <xf numFmtId="0" fontId="24" fillId="2" borderId="0" xfId="0" applyFont="1" applyFill="1" applyAlignment="1">
      <alignment vertical="center"/>
    </xf>
    <xf numFmtId="0" fontId="23" fillId="2" borderId="0" xfId="0" applyFont="1" applyFill="1" applyAlignment="1">
      <alignment vertical="center"/>
    </xf>
    <xf numFmtId="0" fontId="28" fillId="7" borderId="3" xfId="0" applyFont="1" applyFill="1" applyBorder="1" applyAlignment="1">
      <alignment horizontal="center"/>
    </xf>
    <xf numFmtId="165" fontId="11" fillId="6" borderId="0" xfId="0" applyNumberFormat="1" applyFont="1" applyFill="1" applyAlignment="1">
      <alignment horizontal="center"/>
    </xf>
    <xf numFmtId="0" fontId="49" fillId="0" borderId="0" xfId="0" applyFont="1"/>
    <xf numFmtId="0" fontId="50" fillId="0" borderId="0" xfId="0" applyFont="1"/>
    <xf numFmtId="0" fontId="28" fillId="7" borderId="33" xfId="0" applyFont="1" applyFill="1" applyBorder="1"/>
    <xf numFmtId="166" fontId="28" fillId="7" borderId="34" xfId="0" applyNumberFormat="1" applyFont="1" applyFill="1" applyBorder="1"/>
    <xf numFmtId="0" fontId="28" fillId="7" borderId="35" xfId="0" applyFont="1" applyFill="1" applyBorder="1"/>
    <xf numFmtId="166" fontId="28" fillId="7" borderId="36" xfId="0" applyNumberFormat="1" applyFont="1" applyFill="1" applyBorder="1"/>
    <xf numFmtId="0" fontId="0" fillId="6" borderId="0" xfId="0" applyFill="1"/>
    <xf numFmtId="2" fontId="25" fillId="6" borderId="0" xfId="0" applyNumberFormat="1" applyFont="1" applyFill="1"/>
    <xf numFmtId="1" fontId="25" fillId="6" borderId="0" xfId="0" applyNumberFormat="1" applyFont="1" applyFill="1"/>
    <xf numFmtId="0" fontId="12" fillId="6" borderId="9" xfId="0" applyFont="1" applyFill="1" applyBorder="1" applyAlignment="1">
      <alignment horizontal="center" vertical="center"/>
    </xf>
    <xf numFmtId="166" fontId="11" fillId="6" borderId="3" xfId="0" applyNumberFormat="1" applyFont="1" applyFill="1" applyBorder="1" applyAlignment="1">
      <alignment horizontal="center"/>
    </xf>
    <xf numFmtId="166" fontId="43" fillId="6" borderId="3" xfId="0" applyNumberFormat="1" applyFont="1" applyFill="1" applyBorder="1" applyAlignment="1">
      <alignment horizontal="center"/>
    </xf>
    <xf numFmtId="0" fontId="12" fillId="6" borderId="7" xfId="0" applyFont="1" applyFill="1" applyBorder="1" applyAlignment="1">
      <alignment horizontal="center" vertical="center"/>
    </xf>
    <xf numFmtId="0" fontId="12" fillId="6" borderId="8" xfId="0" applyFont="1" applyFill="1" applyBorder="1" applyAlignment="1">
      <alignment horizontal="center" vertical="center"/>
    </xf>
    <xf numFmtId="0" fontId="4" fillId="6" borderId="2" xfId="0" applyFont="1" applyFill="1" applyBorder="1" applyAlignment="1">
      <alignment horizontal="center"/>
    </xf>
    <xf numFmtId="0" fontId="11" fillId="6" borderId="0" xfId="0" applyFont="1" applyFill="1" applyAlignment="1">
      <alignment horizontal="center"/>
    </xf>
    <xf numFmtId="2" fontId="11" fillId="6" borderId="3" xfId="0" applyNumberFormat="1" applyFont="1" applyFill="1" applyBorder="1" applyAlignment="1">
      <alignment horizontal="center"/>
    </xf>
    <xf numFmtId="0" fontId="0" fillId="6" borderId="0" xfId="0" applyFill="1" applyAlignment="1">
      <alignment horizontal="center"/>
    </xf>
    <xf numFmtId="0" fontId="31" fillId="6" borderId="0" xfId="0" applyFont="1" applyFill="1"/>
    <xf numFmtId="0" fontId="21" fillId="0" borderId="0" xfId="0" applyFont="1"/>
    <xf numFmtId="0" fontId="20" fillId="2" borderId="26" xfId="0" applyFont="1" applyFill="1" applyBorder="1" applyAlignment="1">
      <alignment horizontal="left" vertical="center"/>
    </xf>
    <xf numFmtId="0" fontId="23" fillId="0" borderId="29" xfId="0" applyFont="1" applyBorder="1" applyAlignment="1">
      <alignment vertical="center"/>
    </xf>
    <xf numFmtId="0" fontId="14" fillId="2" borderId="0" xfId="0" applyFont="1" applyFill="1" applyAlignment="1">
      <alignment vertical="center"/>
    </xf>
    <xf numFmtId="0" fontId="9" fillId="4" borderId="0" xfId="0" applyFont="1" applyFill="1" applyAlignment="1">
      <alignment vertical="center"/>
    </xf>
    <xf numFmtId="0" fontId="24" fillId="4" borderId="0" xfId="0" applyFont="1" applyFill="1" applyAlignment="1">
      <alignment vertical="center"/>
    </xf>
    <xf numFmtId="0" fontId="51" fillId="0" borderId="0" xfId="0" applyFont="1"/>
    <xf numFmtId="0" fontId="4" fillId="0" borderId="1" xfId="0" applyFont="1" applyBorder="1" applyAlignment="1">
      <alignment horizontal="center"/>
    </xf>
    <xf numFmtId="0" fontId="0" fillId="8" borderId="10" xfId="0" applyFill="1" applyBorder="1"/>
    <xf numFmtId="0" fontId="11" fillId="8" borderId="2" xfId="0" applyFont="1" applyFill="1" applyBorder="1" applyAlignment="1">
      <alignment horizontal="center"/>
    </xf>
    <xf numFmtId="0" fontId="11" fillId="8" borderId="0" xfId="0" applyFont="1" applyFill="1" applyAlignment="1">
      <alignment horizontal="center"/>
    </xf>
    <xf numFmtId="2" fontId="11" fillId="8" borderId="0" xfId="0" applyNumberFormat="1" applyFont="1" applyFill="1" applyAlignment="1">
      <alignment horizontal="center"/>
    </xf>
    <xf numFmtId="2" fontId="12" fillId="8" borderId="10" xfId="0" applyNumberFormat="1" applyFont="1" applyFill="1" applyBorder="1" applyAlignment="1">
      <alignment horizontal="center"/>
    </xf>
    <xf numFmtId="0" fontId="4" fillId="8" borderId="1" xfId="0" applyFont="1" applyFill="1" applyBorder="1"/>
    <xf numFmtId="0" fontId="4" fillId="8" borderId="7" xfId="0" applyFont="1" applyFill="1" applyBorder="1" applyAlignment="1">
      <alignment horizontal="center"/>
    </xf>
    <xf numFmtId="0" fontId="4" fillId="8" borderId="8" xfId="0" applyFont="1" applyFill="1" applyBorder="1" applyAlignment="1">
      <alignment horizontal="center"/>
    </xf>
    <xf numFmtId="0" fontId="4" fillId="8" borderId="1" xfId="0" applyFont="1" applyFill="1" applyBorder="1" applyAlignment="1">
      <alignment horizontal="center"/>
    </xf>
    <xf numFmtId="0" fontId="4" fillId="8" borderId="10" xfId="0" applyFont="1" applyFill="1" applyBorder="1"/>
    <xf numFmtId="1" fontId="0" fillId="8" borderId="2" xfId="0" applyNumberFormat="1" applyFill="1" applyBorder="1" applyAlignment="1">
      <alignment horizontal="center"/>
    </xf>
    <xf numFmtId="0" fontId="0" fillId="8" borderId="13" xfId="0" applyFill="1" applyBorder="1" applyAlignment="1">
      <alignment horizontal="center"/>
    </xf>
    <xf numFmtId="0" fontId="0" fillId="8" borderId="3" xfId="0" applyFill="1" applyBorder="1" applyAlignment="1">
      <alignment horizontal="center"/>
    </xf>
    <xf numFmtId="0" fontId="0" fillId="8" borderId="10" xfId="0" applyFill="1" applyBorder="1" applyAlignment="1">
      <alignment horizontal="center"/>
    </xf>
    <xf numFmtId="0" fontId="0" fillId="8" borderId="0" xfId="0" applyFill="1" applyAlignment="1">
      <alignment horizontal="center"/>
    </xf>
    <xf numFmtId="0" fontId="4" fillId="8" borderId="15" xfId="0" applyFont="1" applyFill="1" applyBorder="1"/>
    <xf numFmtId="1" fontId="0" fillId="8" borderId="12" xfId="0" applyNumberFormat="1" applyFill="1" applyBorder="1" applyAlignment="1">
      <alignment horizontal="center"/>
    </xf>
    <xf numFmtId="0" fontId="0" fillId="8" borderId="14" xfId="0" applyFill="1" applyBorder="1" applyAlignment="1">
      <alignment horizontal="center"/>
    </xf>
    <xf numFmtId="0" fontId="0" fillId="8" borderId="15" xfId="0" applyFill="1" applyBorder="1" applyAlignment="1">
      <alignment horizontal="center"/>
    </xf>
    <xf numFmtId="0" fontId="4" fillId="8" borderId="11" xfId="0" applyFont="1" applyFill="1" applyBorder="1"/>
    <xf numFmtId="1" fontId="0" fillId="8" borderId="4" xfId="0" applyNumberFormat="1" applyFill="1" applyBorder="1" applyAlignment="1">
      <alignment horizontal="center"/>
    </xf>
    <xf numFmtId="0" fontId="0" fillId="8" borderId="5" xfId="0" applyFill="1" applyBorder="1" applyAlignment="1">
      <alignment horizontal="center"/>
    </xf>
    <xf numFmtId="0" fontId="0" fillId="8" borderId="6" xfId="0" applyFill="1" applyBorder="1" applyAlignment="1">
      <alignment horizontal="center"/>
    </xf>
    <xf numFmtId="0" fontId="0" fillId="8" borderId="11" xfId="0" applyFill="1" applyBorder="1" applyAlignment="1">
      <alignment horizontal="center"/>
    </xf>
    <xf numFmtId="0" fontId="11" fillId="8" borderId="3" xfId="0" applyFont="1" applyFill="1" applyBorder="1" applyAlignment="1">
      <alignment horizontal="center"/>
    </xf>
    <xf numFmtId="0" fontId="11" fillId="8" borderId="14" xfId="0" applyFont="1" applyFill="1" applyBorder="1" applyAlignment="1">
      <alignment horizontal="center"/>
    </xf>
    <xf numFmtId="0" fontId="4" fillId="8" borderId="12" xfId="0" applyFont="1" applyFill="1" applyBorder="1"/>
    <xf numFmtId="0" fontId="4" fillId="8" borderId="2" xfId="0" applyFont="1" applyFill="1" applyBorder="1"/>
    <xf numFmtId="0" fontId="4" fillId="8" borderId="4" xfId="0" applyFont="1" applyFill="1" applyBorder="1"/>
    <xf numFmtId="0" fontId="0" fillId="8" borderId="4" xfId="0" applyFill="1" applyBorder="1"/>
    <xf numFmtId="0" fontId="0" fillId="8" borderId="0" xfId="0" applyFill="1"/>
    <xf numFmtId="0" fontId="28" fillId="7" borderId="4" xfId="0" applyFont="1" applyFill="1" applyBorder="1" applyAlignment="1">
      <alignment horizontal="center"/>
    </xf>
    <xf numFmtId="49" fontId="28" fillId="5" borderId="1" xfId="0" applyNumberFormat="1" applyFont="1" applyFill="1" applyBorder="1" applyAlignment="1">
      <alignment horizontal="center" vertical="center" wrapText="1"/>
    </xf>
    <xf numFmtId="0" fontId="56" fillId="2" borderId="28" xfId="1" applyFont="1" applyFill="1" applyBorder="1" applyAlignment="1" applyProtection="1">
      <alignment horizontal="left" vertical="center"/>
    </xf>
    <xf numFmtId="0" fontId="56" fillId="0" borderId="0" xfId="1" applyFont="1" applyAlignment="1" applyProtection="1">
      <alignment vertical="center"/>
    </xf>
    <xf numFmtId="2" fontId="28" fillId="5" borderId="2" xfId="0" applyNumberFormat="1" applyFont="1" applyFill="1" applyBorder="1" applyAlignment="1">
      <alignment horizontal="center"/>
    </xf>
    <xf numFmtId="49" fontId="28" fillId="9" borderId="1" xfId="0" applyNumberFormat="1" applyFont="1" applyFill="1" applyBorder="1" applyAlignment="1">
      <alignment horizontal="center" vertical="center" wrapText="1"/>
    </xf>
    <xf numFmtId="2" fontId="28" fillId="9" borderId="10" xfId="0" applyNumberFormat="1" applyFont="1" applyFill="1" applyBorder="1" applyAlignment="1">
      <alignment horizontal="center"/>
    </xf>
    <xf numFmtId="0" fontId="23" fillId="2" borderId="28" xfId="1" applyFont="1" applyFill="1" applyBorder="1" applyAlignment="1" applyProtection="1">
      <alignment horizontal="left" vertical="center"/>
    </xf>
    <xf numFmtId="1" fontId="11" fillId="0" borderId="2" xfId="0" applyNumberFormat="1" applyFont="1" applyBorder="1" applyAlignment="1">
      <alignment horizontal="center"/>
    </xf>
    <xf numFmtId="1" fontId="11" fillId="0" borderId="4" xfId="0" applyNumberFormat="1" applyFont="1" applyBorder="1" applyAlignment="1">
      <alignment horizontal="center"/>
    </xf>
    <xf numFmtId="0" fontId="4" fillId="8" borderId="9" xfId="0" applyFont="1" applyFill="1" applyBorder="1" applyAlignment="1">
      <alignment horizontal="center"/>
    </xf>
    <xf numFmtId="0" fontId="47" fillId="0" borderId="16" xfId="0" applyFont="1" applyBorder="1" applyAlignment="1">
      <alignment vertical="center"/>
    </xf>
    <xf numFmtId="0" fontId="48" fillId="0" borderId="16" xfId="0" applyFont="1" applyBorder="1" applyAlignment="1">
      <alignment vertical="center"/>
    </xf>
    <xf numFmtId="0" fontId="22" fillId="2" borderId="0" xfId="1" applyFont="1" applyFill="1" applyAlignment="1" applyProtection="1">
      <alignment horizontal="left" vertical="center"/>
    </xf>
    <xf numFmtId="0" fontId="22" fillId="2" borderId="31" xfId="1" applyFont="1" applyFill="1" applyBorder="1" applyAlignment="1" applyProtection="1">
      <alignment horizontal="left" vertical="center"/>
    </xf>
    <xf numFmtId="0" fontId="9" fillId="2" borderId="32" xfId="0" applyFont="1" applyFill="1" applyBorder="1" applyAlignment="1">
      <alignment vertical="center"/>
    </xf>
    <xf numFmtId="0" fontId="4" fillId="0" borderId="7" xfId="0" applyFont="1" applyBorder="1"/>
    <xf numFmtId="0" fontId="4" fillId="0" borderId="7" xfId="0" applyFont="1" applyBorder="1" applyAlignment="1">
      <alignment horizontal="center"/>
    </xf>
    <xf numFmtId="0" fontId="4" fillId="0" borderId="8" xfId="0" applyFont="1" applyBorder="1" applyAlignment="1">
      <alignment horizontal="center"/>
    </xf>
    <xf numFmtId="0" fontId="0" fillId="0" borderId="5" xfId="0" applyBorder="1" applyAlignment="1">
      <alignment horizontal="center"/>
    </xf>
    <xf numFmtId="0" fontId="4" fillId="0" borderId="2" xfId="0" applyFont="1" applyBorder="1"/>
    <xf numFmtId="1" fontId="0" fillId="0" borderId="2" xfId="0" applyNumberFormat="1" applyBorder="1" applyAlignment="1">
      <alignment horizontal="center"/>
    </xf>
    <xf numFmtId="0" fontId="11" fillId="0" borderId="6" xfId="0" applyFont="1" applyBorder="1" applyAlignment="1">
      <alignment horizontal="center"/>
    </xf>
    <xf numFmtId="0" fontId="4" fillId="0" borderId="4" xfId="0" applyFont="1" applyBorder="1"/>
    <xf numFmtId="1" fontId="0" fillId="0" borderId="4" xfId="0" applyNumberFormat="1" applyBorder="1" applyAlignment="1">
      <alignment horizontal="center"/>
    </xf>
    <xf numFmtId="0" fontId="4" fillId="0" borderId="13" xfId="0" applyFont="1" applyBorder="1" applyAlignment="1">
      <alignment horizontal="center"/>
    </xf>
    <xf numFmtId="1" fontId="0" fillId="0" borderId="12" xfId="0" applyNumberFormat="1" applyBorder="1" applyAlignment="1">
      <alignment horizontal="center"/>
    </xf>
    <xf numFmtId="0" fontId="0" fillId="0" borderId="13" xfId="0" applyBorder="1" applyAlignment="1">
      <alignment horizontal="center"/>
    </xf>
    <xf numFmtId="0" fontId="0" fillId="10" borderId="10" xfId="0" applyFill="1" applyBorder="1"/>
    <xf numFmtId="0" fontId="0" fillId="10" borderId="1" xfId="0" applyFill="1" applyBorder="1"/>
    <xf numFmtId="0" fontId="0" fillId="10" borderId="11" xfId="0" applyFill="1" applyBorder="1"/>
    <xf numFmtId="1" fontId="11" fillId="8" borderId="0" xfId="0" applyNumberFormat="1" applyFont="1" applyFill="1" applyAlignment="1">
      <alignment horizontal="center"/>
    </xf>
    <xf numFmtId="0" fontId="9" fillId="4" borderId="39" xfId="0" applyFont="1" applyFill="1" applyBorder="1" applyAlignment="1">
      <alignment vertical="center"/>
    </xf>
    <xf numFmtId="0" fontId="27" fillId="4" borderId="40" xfId="0" applyFont="1" applyFill="1" applyBorder="1" applyAlignment="1">
      <alignment vertical="center"/>
    </xf>
    <xf numFmtId="0" fontId="0" fillId="4" borderId="19" xfId="0" applyFill="1" applyBorder="1" applyAlignment="1">
      <alignment vertical="center"/>
    </xf>
    <xf numFmtId="0" fontId="9" fillId="2" borderId="17" xfId="0" applyFont="1" applyFill="1" applyBorder="1" applyAlignment="1">
      <alignment horizontal="left" vertical="center" wrapText="1"/>
    </xf>
    <xf numFmtId="0" fontId="9" fillId="2" borderId="28" xfId="0" applyFont="1" applyFill="1" applyBorder="1" applyAlignment="1">
      <alignment horizontal="left" vertical="center" wrapText="1"/>
    </xf>
    <xf numFmtId="0" fontId="19" fillId="2" borderId="17" xfId="0" applyFont="1" applyFill="1" applyBorder="1" applyAlignment="1">
      <alignment horizontal="left" vertical="center" wrapText="1"/>
    </xf>
    <xf numFmtId="0" fontId="19" fillId="2" borderId="28" xfId="0" applyFont="1" applyFill="1" applyBorder="1" applyAlignment="1">
      <alignment horizontal="left" vertical="center" wrapText="1"/>
    </xf>
    <xf numFmtId="0" fontId="22" fillId="2" borderId="45" xfId="1" applyFont="1" applyFill="1" applyBorder="1" applyAlignment="1" applyProtection="1">
      <alignment horizontal="left" vertical="center"/>
    </xf>
    <xf numFmtId="0" fontId="0" fillId="0" borderId="0" xfId="0" applyAlignment="1">
      <alignment horizontal="left" vertical="center"/>
    </xf>
    <xf numFmtId="0" fontId="55" fillId="2" borderId="45" xfId="1" applyFont="1" applyFill="1" applyBorder="1" applyAlignment="1" applyProtection="1">
      <alignment horizontal="left" vertical="center"/>
    </xf>
    <xf numFmtId="0" fontId="28" fillId="5" borderId="12" xfId="0" applyFont="1" applyFill="1" applyBorder="1" applyAlignment="1">
      <alignment horizontal="center"/>
    </xf>
    <xf numFmtId="0" fontId="29" fillId="5" borderId="14" xfId="0" applyFont="1" applyFill="1" applyBorder="1" applyAlignment="1">
      <alignment horizontal="center"/>
    </xf>
    <xf numFmtId="0" fontId="12" fillId="6" borderId="15" xfId="0" applyFont="1" applyFill="1" applyBorder="1" applyAlignment="1">
      <alignment horizontal="center" vertical="center"/>
    </xf>
    <xf numFmtId="0" fontId="0" fillId="6" borderId="11" xfId="0" applyFill="1" applyBorder="1" applyAlignment="1">
      <alignment horizontal="center" vertical="center"/>
    </xf>
    <xf numFmtId="0" fontId="0" fillId="0" borderId="10" xfId="0" applyBorder="1"/>
    <xf numFmtId="0" fontId="28" fillId="7" borderId="12" xfId="0" applyFont="1" applyFill="1" applyBorder="1" applyAlignment="1">
      <alignment horizontal="center"/>
    </xf>
    <xf numFmtId="0" fontId="29" fillId="7" borderId="14" xfId="0" applyFont="1" applyFill="1" applyBorder="1" applyAlignment="1">
      <alignment horizontal="center"/>
    </xf>
    <xf numFmtId="0" fontId="33" fillId="0" borderId="2" xfId="0" applyFont="1" applyBorder="1" applyAlignment="1">
      <alignment horizontal="center" vertical="center"/>
    </xf>
    <xf numFmtId="0" fontId="30" fillId="0" borderId="2" xfId="0" applyFont="1" applyBorder="1" applyAlignment="1">
      <alignment vertical="center"/>
    </xf>
    <xf numFmtId="0" fontId="0" fillId="0" borderId="3" xfId="0" applyBorder="1"/>
    <xf numFmtId="0" fontId="4" fillId="8" borderId="15" xfId="0" applyFont="1" applyFill="1" applyBorder="1" applyAlignment="1">
      <alignment horizontal="left" vertical="center"/>
    </xf>
    <xf numFmtId="0" fontId="0" fillId="8" borderId="11" xfId="0" applyFill="1" applyBorder="1" applyAlignment="1">
      <alignment horizontal="left" vertical="center"/>
    </xf>
    <xf numFmtId="0" fontId="12" fillId="8" borderId="13" xfId="0" applyFont="1" applyFill="1" applyBorder="1" applyAlignment="1">
      <alignment horizontal="center" vertical="center"/>
    </xf>
    <xf numFmtId="0" fontId="0" fillId="8" borderId="5" xfId="0" applyFill="1" applyBorder="1" applyAlignment="1">
      <alignment horizontal="center" vertical="center"/>
    </xf>
    <xf numFmtId="0" fontId="12" fillId="8" borderId="14" xfId="0" applyFont="1" applyFill="1" applyBorder="1" applyAlignment="1">
      <alignment horizontal="center" vertical="center" wrapText="1"/>
    </xf>
    <xf numFmtId="0" fontId="0" fillId="8" borderId="6" xfId="0" applyFill="1" applyBorder="1" applyAlignment="1">
      <alignment horizontal="center" vertical="center" wrapText="1"/>
    </xf>
    <xf numFmtId="0" fontId="12" fillId="8" borderId="15" xfId="0" applyFont="1" applyFill="1" applyBorder="1" applyAlignment="1">
      <alignment horizontal="center" vertical="center" wrapText="1"/>
    </xf>
    <xf numFmtId="0" fontId="0" fillId="8" borderId="11" xfId="0" applyFill="1" applyBorder="1" applyAlignment="1">
      <alignment horizontal="center" vertical="center" wrapText="1"/>
    </xf>
    <xf numFmtId="0" fontId="52" fillId="5" borderId="41" xfId="0" applyFont="1" applyFill="1" applyBorder="1"/>
    <xf numFmtId="0" fontId="29" fillId="0" borderId="24" xfId="0" applyFont="1" applyBorder="1"/>
    <xf numFmtId="165" fontId="52" fillId="5" borderId="42" xfId="0" applyNumberFormat="1" applyFont="1" applyFill="1" applyBorder="1" applyAlignment="1">
      <alignment horizontal="right"/>
    </xf>
    <xf numFmtId="0" fontId="29" fillId="0" borderId="25" xfId="0" applyFont="1" applyBorder="1" applyAlignment="1">
      <alignment horizontal="right"/>
    </xf>
    <xf numFmtId="0" fontId="52" fillId="7" borderId="43" xfId="0" applyFont="1" applyFill="1" applyBorder="1"/>
    <xf numFmtId="0" fontId="54" fillId="0" borderId="37" xfId="0" applyFont="1" applyBorder="1"/>
    <xf numFmtId="165" fontId="52" fillId="7" borderId="44" xfId="0" applyNumberFormat="1" applyFont="1" applyFill="1" applyBorder="1"/>
    <xf numFmtId="0" fontId="54" fillId="0" borderId="38" xfId="0" applyFont="1" applyBorder="1"/>
    <xf numFmtId="0" fontId="12" fillId="0" borderId="15" xfId="0" applyFont="1" applyBorder="1" applyAlignment="1">
      <alignment horizontal="center" wrapText="1"/>
    </xf>
    <xf numFmtId="0" fontId="0" fillId="0" borderId="11" xfId="0" applyBorder="1" applyAlignment="1">
      <alignment horizontal="center" wrapText="1"/>
    </xf>
  </cellXfs>
  <cellStyles count="2">
    <cellStyle name="Hyperlink" xfId="1" builtinId="8"/>
    <cellStyle name="Normal" xfId="0" builtinId="0"/>
  </cellStyles>
  <dxfs count="0"/>
  <tableStyles count="0" defaultTableStyle="TableStyleMedium9"/>
  <colors>
    <mruColors>
      <color rgb="FF000000"/>
      <color rgb="FF00CC00"/>
      <color rgb="FF99CC00"/>
      <color rgb="FF3399FF"/>
      <color rgb="FF3366FF"/>
      <color rgb="FFFFFFCC"/>
      <color rgb="FFF3F3F3"/>
      <color rgb="FFCCECFF"/>
      <color rgb="FFC0C0C0"/>
      <color rgb="FF084D8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de-DE">
                <a:solidFill>
                  <a:srgbClr val="3399FF"/>
                </a:solidFill>
              </a:defRPr>
            </a:pPr>
            <a:r>
              <a:rPr lang="en-US" sz="1600">
                <a:solidFill>
                  <a:srgbClr val="3399FF"/>
                </a:solidFill>
              </a:rPr>
              <a:t>logarithmic fit calibration</a:t>
            </a:r>
          </a:p>
        </c:rich>
      </c:tx>
      <c:layout>
        <c:manualLayout>
          <c:xMode val="edge"/>
          <c:yMode val="edge"/>
          <c:x val="0.30521514400379302"/>
          <c:y val="1.4137283459737001E-2"/>
        </c:manualLayout>
      </c:layout>
      <c:overlay val="1"/>
    </c:title>
    <c:autoTitleDeleted val="0"/>
    <c:plotArea>
      <c:layout>
        <c:manualLayout>
          <c:layoutTarget val="inner"/>
          <c:xMode val="edge"/>
          <c:yMode val="edge"/>
          <c:x val="0.183533292747185"/>
          <c:y val="8.03096600471222E-2"/>
          <c:w val="0.74983367162460501"/>
          <c:h val="0.73489463568388802"/>
        </c:manualLayout>
      </c:layout>
      <c:scatterChart>
        <c:scatterStyle val="lineMarker"/>
        <c:varyColors val="0"/>
        <c:ser>
          <c:idx val="0"/>
          <c:order val="0"/>
          <c:tx>
            <c:v>calibrants</c:v>
          </c:tx>
          <c:spPr>
            <a:ln w="28575">
              <a:noFill/>
            </a:ln>
          </c:spPr>
          <c:marker>
            <c:spPr>
              <a:solidFill>
                <a:srgbClr val="3399FF"/>
              </a:solidFill>
              <a:ln>
                <a:noFill/>
              </a:ln>
            </c:spPr>
          </c:marker>
          <c:trendline>
            <c:spPr>
              <a:ln>
                <a:solidFill>
                  <a:schemeClr val="tx1">
                    <a:lumMod val="50000"/>
                    <a:lumOff val="50000"/>
                  </a:schemeClr>
                </a:solidFill>
              </a:ln>
            </c:spPr>
            <c:trendlineType val="linear"/>
            <c:dispRSqr val="0"/>
            <c:dispEq val="0"/>
          </c:trendline>
          <c:xVal>
            <c:numRef>
              <c:f>CALIBRATION!$Y$9:$Y$42</c:f>
              <c:numCache>
                <c:formatCode>0.00</c:formatCode>
                <c:ptCount val="34"/>
                <c:pt idx="0">
                  <c:v>1.8116697811048497</c:v>
                </c:pt>
                <c:pt idx="1">
                  <c:v>1.6570546692142893</c:v>
                </c:pt>
                <c:pt idx="2">
                  <c:v>1.5231129128059586</c:v>
                </c:pt>
                <c:pt idx="3">
                  <c:v>1.4489671702807665</c:v>
                </c:pt>
                <c:pt idx="4">
                  <c:v>1.423260235139755</c:v>
                </c:pt>
                <c:pt idx="5">
                  <c:v>1.3692261638280574</c:v>
                </c:pt>
                <c:pt idx="6">
                  <c:v>1.3120504507230777</c:v>
                </c:pt>
                <c:pt idx="7">
                  <c:v>1.7938538642375317</c:v>
                </c:pt>
                <c:pt idx="8">
                  <c:v>1.7376697187978163</c:v>
                </c:pt>
                <c:pt idx="9">
                  <c:v>1.6781152801446102</c:v>
                </c:pt>
                <c:pt idx="10">
                  <c:v>1.6364123078646846</c:v>
                </c:pt>
                <c:pt idx="11">
                  <c:v>1.5928734495080057</c:v>
                </c:pt>
                <c:pt idx="12">
                  <c:v>1.5704737030188984</c:v>
                </c:pt>
                <c:pt idx="13">
                  <c:v>1.5238615187638744</c:v>
                </c:pt>
                <c:pt idx="14">
                  <c:v>1.4998096920823554</c:v>
                </c:pt>
                <c:pt idx="15">
                  <c:v>1.4496673812005421</c:v>
                </c:pt>
                <c:pt idx="16">
                  <c:v>1.3968634018795703</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numCache>
            </c:numRef>
          </c:xVal>
          <c:yVal>
            <c:numRef>
              <c:f>CALIBRATION!$Z$9:$Z$42</c:f>
              <c:numCache>
                <c:formatCode>0.00</c:formatCode>
                <c:ptCount val="34"/>
                <c:pt idx="0">
                  <c:v>7.2734177821415225</c:v>
                </c:pt>
                <c:pt idx="1">
                  <c:v>7.1809177861948621</c:v>
                </c:pt>
                <c:pt idx="2">
                  <c:v>7.1121641777787969</c:v>
                </c:pt>
                <c:pt idx="3">
                  <c:v>7.0580969565085212</c:v>
                </c:pt>
                <c:pt idx="4">
                  <c:v>7.0244803457095371</c:v>
                </c:pt>
                <c:pt idx="5">
                  <c:v>6.9955765995271877</c:v>
                </c:pt>
                <c:pt idx="6">
                  <c:v>6.9627867767041973</c:v>
                </c:pt>
                <c:pt idx="7">
                  <c:v>7.2661655155375362</c:v>
                </c:pt>
                <c:pt idx="8">
                  <c:v>7.2307552673229889</c:v>
                </c:pt>
                <c:pt idx="9">
                  <c:v>7.2007573030855454</c:v>
                </c:pt>
                <c:pt idx="10">
                  <c:v>7.1733153615740735</c:v>
                </c:pt>
                <c:pt idx="11">
                  <c:v>7.1481069687657781</c:v>
                </c:pt>
                <c:pt idx="12">
                  <c:v>7.1248629781881272</c:v>
                </c:pt>
                <c:pt idx="13">
                  <c:v>7.1012842333651909</c:v>
                </c:pt>
                <c:pt idx="14">
                  <c:v>7.075298820172006</c:v>
                </c:pt>
                <c:pt idx="15">
                  <c:v>7.048974442193729</c:v>
                </c:pt>
                <c:pt idx="16">
                  <c:v>7.0222567432405913</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numCache>
            </c:numRef>
          </c:yVal>
          <c:smooth val="0"/>
          <c:extLst>
            <c:ext xmlns:c16="http://schemas.microsoft.com/office/drawing/2014/chart" uri="{C3380CC4-5D6E-409C-BE32-E72D297353CC}">
              <c16:uniqueId val="{00000001-4C35-4E72-AC9A-8FD118390226}"/>
            </c:ext>
          </c:extLst>
        </c:ser>
        <c:dLbls>
          <c:showLegendKey val="0"/>
          <c:showVal val="0"/>
          <c:showCatName val="0"/>
          <c:showSerName val="0"/>
          <c:showPercent val="0"/>
          <c:showBubbleSize val="0"/>
        </c:dLbls>
        <c:axId val="120975744"/>
        <c:axId val="120977664"/>
      </c:scatterChart>
      <c:valAx>
        <c:axId val="120975744"/>
        <c:scaling>
          <c:orientation val="minMax"/>
        </c:scaling>
        <c:delete val="0"/>
        <c:axPos val="b"/>
        <c:title>
          <c:tx>
            <c:rich>
              <a:bodyPr/>
              <a:lstStyle/>
              <a:p>
                <a:pPr>
                  <a:defRPr lang="de-DE"/>
                </a:pPr>
                <a:r>
                  <a:rPr lang="en-US"/>
                  <a:t>ln (dt')</a:t>
                </a:r>
              </a:p>
            </c:rich>
          </c:tx>
          <c:overlay val="0"/>
        </c:title>
        <c:numFmt formatCode="0.00" sourceLinked="1"/>
        <c:majorTickMark val="out"/>
        <c:minorTickMark val="none"/>
        <c:tickLblPos val="nextTo"/>
        <c:txPr>
          <a:bodyPr/>
          <a:lstStyle/>
          <a:p>
            <a:pPr>
              <a:defRPr lang="de-DE"/>
            </a:pPr>
            <a:endParaRPr lang="en-US"/>
          </a:p>
        </c:txPr>
        <c:crossAx val="120977664"/>
        <c:crosses val="autoZero"/>
        <c:crossBetween val="midCat"/>
      </c:valAx>
      <c:valAx>
        <c:axId val="120977664"/>
        <c:scaling>
          <c:orientation val="minMax"/>
        </c:scaling>
        <c:delete val="0"/>
        <c:axPos val="l"/>
        <c:title>
          <c:tx>
            <c:rich>
              <a:bodyPr rot="-5400000" vert="horz"/>
              <a:lstStyle/>
              <a:p>
                <a:pPr>
                  <a:defRPr lang="de-DE" sz="1000" b="1"/>
                </a:pPr>
                <a:r>
                  <a:rPr lang="en-US" sz="1000" b="1"/>
                  <a:t>ln (CCS')</a:t>
                </a:r>
              </a:p>
            </c:rich>
          </c:tx>
          <c:layout>
            <c:manualLayout>
              <c:xMode val="edge"/>
              <c:yMode val="edge"/>
              <c:x val="3.2988578953912398E-2"/>
              <c:y val="0.36793678455600398"/>
            </c:manualLayout>
          </c:layout>
          <c:overlay val="0"/>
        </c:title>
        <c:numFmt formatCode="0.00" sourceLinked="1"/>
        <c:majorTickMark val="out"/>
        <c:minorTickMark val="none"/>
        <c:tickLblPos val="nextTo"/>
        <c:txPr>
          <a:bodyPr/>
          <a:lstStyle/>
          <a:p>
            <a:pPr>
              <a:defRPr lang="de-DE"/>
            </a:pPr>
            <a:endParaRPr lang="en-US"/>
          </a:p>
        </c:txPr>
        <c:crossAx val="120975744"/>
        <c:crosses val="autoZero"/>
        <c:crossBetween val="midCat"/>
      </c:valAx>
    </c:plotArea>
    <c:plotVisOnly val="1"/>
    <c:dispBlanksAs val="span"/>
    <c:showDLblsOverMax val="0"/>
  </c:chart>
  <c:spPr>
    <a:ln w="25400">
      <a:solidFill>
        <a:srgbClr val="3399FF"/>
      </a:solidFill>
    </a:ln>
  </c:spPr>
  <c:printSettings>
    <c:headerFooter/>
    <c:pageMargins b="0.78740157499999996" l="0.70000000000000095" r="0.70000000000000095"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lang="de-DE">
                <a:solidFill>
                  <a:srgbClr val="99CC00"/>
                </a:solidFill>
              </a:defRPr>
            </a:pPr>
            <a:r>
              <a:rPr lang="en-US" sz="1600">
                <a:solidFill>
                  <a:srgbClr val="99CC00"/>
                </a:solidFill>
              </a:rPr>
              <a:t>linear fit calibration</a:t>
            </a:r>
          </a:p>
        </c:rich>
      </c:tx>
      <c:layout>
        <c:manualLayout>
          <c:xMode val="edge"/>
          <c:yMode val="edge"/>
          <c:x val="0.35268638258087298"/>
          <c:y val="3.0982055750277699E-2"/>
        </c:manualLayout>
      </c:layout>
      <c:overlay val="1"/>
    </c:title>
    <c:autoTitleDeleted val="0"/>
    <c:plotArea>
      <c:layout>
        <c:manualLayout>
          <c:layoutTarget val="inner"/>
          <c:xMode val="edge"/>
          <c:yMode val="edge"/>
          <c:x val="0.17541218376612699"/>
          <c:y val="0.135828533745084"/>
          <c:w val="0.73708277120264598"/>
          <c:h val="0.70611404407663503"/>
        </c:manualLayout>
      </c:layout>
      <c:scatterChart>
        <c:scatterStyle val="lineMarker"/>
        <c:varyColors val="0"/>
        <c:ser>
          <c:idx val="0"/>
          <c:order val="0"/>
          <c:spPr>
            <a:ln w="28575">
              <a:noFill/>
            </a:ln>
          </c:spPr>
          <c:marker>
            <c:spPr>
              <a:solidFill>
                <a:schemeClr val="accent3"/>
              </a:solidFill>
              <a:ln>
                <a:noFill/>
              </a:ln>
            </c:spPr>
          </c:marker>
          <c:trendline>
            <c:spPr>
              <a:ln>
                <a:solidFill>
                  <a:schemeClr val="tx1">
                    <a:lumMod val="75000"/>
                    <a:lumOff val="25000"/>
                  </a:schemeClr>
                </a:solidFill>
              </a:ln>
            </c:spPr>
            <c:trendlineType val="linear"/>
            <c:dispRSqr val="0"/>
            <c:dispEq val="0"/>
          </c:trendline>
          <c:xVal>
            <c:numRef>
              <c:f>CALIBRATION!$AA$9:$AA$42</c:f>
              <c:numCache>
                <c:formatCode>0.00</c:formatCode>
                <c:ptCount val="34"/>
                <c:pt idx="0">
                  <c:v>6.1206590651183017</c:v>
                </c:pt>
                <c:pt idx="1">
                  <c:v>5.2438432241160626</c:v>
                </c:pt>
                <c:pt idx="2">
                  <c:v>4.5864803094565225</c:v>
                </c:pt>
                <c:pt idx="3">
                  <c:v>4.2587137168299201</c:v>
                </c:pt>
                <c:pt idx="4">
                  <c:v>4.1506304366038949</c:v>
                </c:pt>
                <c:pt idx="5">
                  <c:v>3.9323065567372786</c:v>
                </c:pt>
                <c:pt idx="6">
                  <c:v>3.7137808351283468</c:v>
                </c:pt>
                <c:pt idx="7">
                  <c:v>6.0125795387200833</c:v>
                </c:pt>
                <c:pt idx="8">
                  <c:v>5.684082467270116</c:v>
                </c:pt>
                <c:pt idx="9">
                  <c:v>5.3554529249445046</c:v>
                </c:pt>
                <c:pt idx="10">
                  <c:v>5.136707488950166</c:v>
                </c:pt>
                <c:pt idx="11">
                  <c:v>4.9178598670979792</c:v>
                </c:pt>
                <c:pt idx="12">
                  <c:v>4.8089256569133472</c:v>
                </c:pt>
                <c:pt idx="13">
                  <c:v>4.5899150614195303</c:v>
                </c:pt>
                <c:pt idx="14">
                  <c:v>4.4808362505753081</c:v>
                </c:pt>
                <c:pt idx="15">
                  <c:v>4.2616967589360897</c:v>
                </c:pt>
                <c:pt idx="16">
                  <c:v>4.0425003614417419</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numCache>
            </c:numRef>
          </c:xVal>
          <c:yVal>
            <c:numRef>
              <c:f>CALIBRATION!$AB$9:$AB$42</c:f>
              <c:numCache>
                <c:formatCode>0.00</c:formatCode>
                <c:ptCount val="34"/>
                <c:pt idx="0">
                  <c:v>1441.4686694288941</c:v>
                </c:pt>
                <c:pt idx="1">
                  <c:v>1314.1137804413936</c:v>
                </c:pt>
                <c:pt idx="2">
                  <c:v>1226.799687826918</c:v>
                </c:pt>
                <c:pt idx="3">
                  <c:v>1162.2312832044486</c:v>
                </c:pt>
                <c:pt idx="4">
                  <c:v>1123.8104143381859</c:v>
                </c:pt>
                <c:pt idx="5">
                  <c:v>1091.7930236163002</c:v>
                </c:pt>
                <c:pt idx="6">
                  <c:v>1056.5738938222262</c:v>
                </c:pt>
                <c:pt idx="7">
                  <c:v>1431.0525701545355</c:v>
                </c:pt>
                <c:pt idx="8">
                  <c:v>1381.2653348012527</c:v>
                </c:pt>
                <c:pt idx="9">
                  <c:v>1340.4455036292484</c:v>
                </c:pt>
                <c:pt idx="10">
                  <c:v>1304.1612092541332</c:v>
                </c:pt>
                <c:pt idx="11">
                  <c:v>1271.6963142869251</c:v>
                </c:pt>
                <c:pt idx="12">
                  <c:v>1242.4779088164378</c:v>
                </c:pt>
                <c:pt idx="13">
                  <c:v>1213.524522896703</c:v>
                </c:pt>
                <c:pt idx="14">
                  <c:v>1182.3967720264748</c:v>
                </c:pt>
                <c:pt idx="15">
                  <c:v>1151.6770255634326</c:v>
                </c:pt>
                <c:pt idx="16">
                  <c:v>1121.3142829566789</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numCache>
            </c:numRef>
          </c:yVal>
          <c:smooth val="0"/>
          <c:extLst>
            <c:ext xmlns:c16="http://schemas.microsoft.com/office/drawing/2014/chart" uri="{C3380CC4-5D6E-409C-BE32-E72D297353CC}">
              <c16:uniqueId val="{00000001-C26C-42E3-A64C-30220D86A280}"/>
            </c:ext>
          </c:extLst>
        </c:ser>
        <c:dLbls>
          <c:showLegendKey val="0"/>
          <c:showVal val="0"/>
          <c:showCatName val="0"/>
          <c:showSerName val="0"/>
          <c:showPercent val="0"/>
          <c:showBubbleSize val="0"/>
        </c:dLbls>
        <c:axId val="118533120"/>
        <c:axId val="118543488"/>
      </c:scatterChart>
      <c:valAx>
        <c:axId val="118533120"/>
        <c:scaling>
          <c:orientation val="minMax"/>
        </c:scaling>
        <c:delete val="0"/>
        <c:axPos val="b"/>
        <c:title>
          <c:tx>
            <c:rich>
              <a:bodyPr/>
              <a:lstStyle/>
              <a:p>
                <a:pPr>
                  <a:defRPr lang="de-DE"/>
                </a:pPr>
                <a:r>
                  <a:rPr lang="en-US"/>
                  <a:t>dt'</a:t>
                </a:r>
              </a:p>
            </c:rich>
          </c:tx>
          <c:overlay val="0"/>
        </c:title>
        <c:numFmt formatCode="0.00" sourceLinked="1"/>
        <c:majorTickMark val="out"/>
        <c:minorTickMark val="none"/>
        <c:tickLblPos val="nextTo"/>
        <c:txPr>
          <a:bodyPr/>
          <a:lstStyle/>
          <a:p>
            <a:pPr>
              <a:defRPr lang="de-DE"/>
            </a:pPr>
            <a:endParaRPr lang="en-US"/>
          </a:p>
        </c:txPr>
        <c:crossAx val="118543488"/>
        <c:crosses val="autoZero"/>
        <c:crossBetween val="midCat"/>
      </c:valAx>
      <c:valAx>
        <c:axId val="118543488"/>
        <c:scaling>
          <c:orientation val="minMax"/>
        </c:scaling>
        <c:delete val="0"/>
        <c:axPos val="l"/>
        <c:title>
          <c:tx>
            <c:rich>
              <a:bodyPr rot="-5400000" vert="horz"/>
              <a:lstStyle/>
              <a:p>
                <a:pPr>
                  <a:defRPr lang="de-DE" b="1"/>
                </a:pPr>
                <a:r>
                  <a:rPr lang="en-US" b="1"/>
                  <a:t>CCS'</a:t>
                </a:r>
              </a:p>
            </c:rich>
          </c:tx>
          <c:overlay val="0"/>
        </c:title>
        <c:numFmt formatCode="0" sourceLinked="0"/>
        <c:majorTickMark val="out"/>
        <c:minorTickMark val="none"/>
        <c:tickLblPos val="nextTo"/>
        <c:txPr>
          <a:bodyPr/>
          <a:lstStyle/>
          <a:p>
            <a:pPr>
              <a:defRPr lang="de-DE"/>
            </a:pPr>
            <a:endParaRPr lang="en-US"/>
          </a:p>
        </c:txPr>
        <c:crossAx val="118533120"/>
        <c:crosses val="autoZero"/>
        <c:crossBetween val="midCat"/>
      </c:valAx>
    </c:plotArea>
    <c:plotVisOnly val="1"/>
    <c:dispBlanksAs val="gap"/>
    <c:showDLblsOverMax val="0"/>
  </c:chart>
  <c:spPr>
    <a:ln w="25400">
      <a:solidFill>
        <a:srgbClr val="99CC00"/>
      </a:solidFill>
    </a:ln>
  </c:spPr>
  <c:printSettings>
    <c:headerFooter/>
    <c:pageMargins b="0.78740157499999996" l="0.70000000000000095" r="0.70000000000000095"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17</xdr:col>
      <xdr:colOff>214311</xdr:colOff>
      <xdr:row>10</xdr:row>
      <xdr:rowOff>119063</xdr:rowOff>
    </xdr:from>
    <xdr:to>
      <xdr:col>21</xdr:col>
      <xdr:colOff>690563</xdr:colOff>
      <xdr:row>26</xdr:row>
      <xdr:rowOff>59533</xdr:rowOff>
    </xdr:to>
    <xdr:graphicFrame macro="">
      <xdr:nvGraphicFramePr>
        <xdr:cNvPr id="2" name="Diagramm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202405</xdr:colOff>
      <xdr:row>26</xdr:row>
      <xdr:rowOff>178594</xdr:rowOff>
    </xdr:from>
    <xdr:to>
      <xdr:col>21</xdr:col>
      <xdr:colOff>714372</xdr:colOff>
      <xdr:row>42</xdr:row>
      <xdr:rowOff>119064</xdr:rowOff>
    </xdr:to>
    <xdr:graphicFrame macro="">
      <xdr:nvGraphicFramePr>
        <xdr:cNvPr id="3" name="Diagramm 2">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dx.doi.org/10.1021/ac3014498" TargetMode="External"/><Relationship Id="rId13" Type="http://schemas.openxmlformats.org/officeDocument/2006/relationships/hyperlink" Target="http://dx.doi.org/10.1021/ac5028353" TargetMode="External"/><Relationship Id="rId3" Type="http://schemas.openxmlformats.org/officeDocument/2006/relationships/hyperlink" Target="http://dx.doi.org/10.1021/ac202625t" TargetMode="External"/><Relationship Id="rId7" Type="http://schemas.openxmlformats.org/officeDocument/2006/relationships/hyperlink" Target="http://dx.doi.org/10.1021/ac1022953" TargetMode="External"/><Relationship Id="rId12" Type="http://schemas.openxmlformats.org/officeDocument/2006/relationships/hyperlink" Target="http://dx.doi.org/10.1021/ac400403d" TargetMode="External"/><Relationship Id="rId2" Type="http://schemas.openxmlformats.org/officeDocument/2006/relationships/hyperlink" Target="http://www.vanderbilt.edu/AnS/Chemistry/groups/mcleanlab/ccs.html" TargetMode="External"/><Relationship Id="rId1" Type="http://schemas.openxmlformats.org/officeDocument/2006/relationships/hyperlink" Target="http://www.indiana.edu/~clemmer/Research/Cross%20Section%20Database/cs_database.php" TargetMode="External"/><Relationship Id="rId6" Type="http://schemas.openxmlformats.org/officeDocument/2006/relationships/hyperlink" Target="http://dx.doi.org/10.1021/ac1022953" TargetMode="External"/><Relationship Id="rId11" Type="http://schemas.openxmlformats.org/officeDocument/2006/relationships/hyperlink" Target="http://dx.doi.org/10.1038/nprot.2008.78" TargetMode="External"/><Relationship Id="rId5" Type="http://schemas.openxmlformats.org/officeDocument/2006/relationships/hyperlink" Target="http://dx.doi.org/10.1021/ac3014498" TargetMode="External"/><Relationship Id="rId10" Type="http://schemas.openxmlformats.org/officeDocument/2006/relationships/hyperlink" Target="http://dx.doi.org/10.1021/ac1022953" TargetMode="External"/><Relationship Id="rId4" Type="http://schemas.openxmlformats.org/officeDocument/2006/relationships/hyperlink" Target="http://dx.doi.org/10.1021/ja209786t" TargetMode="External"/><Relationship Id="rId9" Type="http://schemas.openxmlformats.org/officeDocument/2006/relationships/hyperlink" Target="http://dx.doi.org/10.1021/ac801916h" TargetMode="External"/><Relationship Id="rId1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9"/>
  <sheetViews>
    <sheetView zoomScale="90" zoomScaleNormal="90" workbookViewId="0">
      <selection activeCell="B30" sqref="B30"/>
    </sheetView>
  </sheetViews>
  <sheetFormatPr defaultColWidth="10.85546875" defaultRowHeight="15.75" x14ac:dyDescent="0.25"/>
  <cols>
    <col min="1" max="1" width="24.7109375" style="84" customWidth="1"/>
    <col min="2" max="2" width="154.42578125" style="84" customWidth="1"/>
    <col min="3" max="3" width="0.42578125" style="180" customWidth="1"/>
    <col min="4" max="4" width="10.85546875" style="84"/>
    <col min="5" max="5" width="14.42578125" style="84" customWidth="1"/>
    <col min="6" max="16384" width="10.85546875" style="84"/>
  </cols>
  <sheetData>
    <row r="1" spans="1:4" ht="26.25" x14ac:dyDescent="0.25">
      <c r="A1" s="92" t="s">
        <v>54</v>
      </c>
      <c r="B1" s="94"/>
      <c r="C1" s="102"/>
      <c r="D1" s="91"/>
    </row>
    <row r="2" spans="1:4" ht="3" customHeight="1" x14ac:dyDescent="0.25">
      <c r="A2" s="89"/>
      <c r="B2" s="90"/>
      <c r="C2" s="102"/>
      <c r="D2" s="91"/>
    </row>
    <row r="3" spans="1:4" ht="22.5" customHeight="1" x14ac:dyDescent="0.25">
      <c r="A3" s="200" t="s">
        <v>105</v>
      </c>
      <c r="B3" s="201"/>
      <c r="C3" s="102"/>
      <c r="D3" s="91"/>
    </row>
    <row r="4" spans="1:4" ht="22.5" customHeight="1" x14ac:dyDescent="0.25">
      <c r="A4" s="202" t="s">
        <v>106</v>
      </c>
      <c r="B4" s="203"/>
      <c r="C4" s="102"/>
      <c r="D4" s="91"/>
    </row>
    <row r="5" spans="1:4" ht="23.1" customHeight="1" x14ac:dyDescent="0.25">
      <c r="A5" s="84" t="s">
        <v>113</v>
      </c>
      <c r="C5" s="102"/>
      <c r="D5" s="91"/>
    </row>
    <row r="6" spans="1:4" s="86" customFormat="1" ht="3" customHeight="1" x14ac:dyDescent="0.25">
      <c r="A6" s="131"/>
      <c r="B6" s="130"/>
      <c r="C6" s="103"/>
      <c r="D6" s="99"/>
    </row>
    <row r="7" spans="1:4" ht="28.5" customHeight="1" x14ac:dyDescent="0.25">
      <c r="A7" s="93" t="s">
        <v>103</v>
      </c>
      <c r="B7" s="95"/>
      <c r="C7" s="102"/>
      <c r="D7" s="91"/>
    </row>
    <row r="8" spans="1:4" ht="23.1" customHeight="1" x14ac:dyDescent="0.25">
      <c r="A8" s="87" t="s">
        <v>1</v>
      </c>
      <c r="B8" s="168" t="s">
        <v>9</v>
      </c>
      <c r="C8" s="102"/>
      <c r="D8" s="91"/>
    </row>
    <row r="9" spans="1:4" ht="23.1" customHeight="1" x14ac:dyDescent="0.25">
      <c r="A9" s="176"/>
      <c r="B9" s="167" t="s">
        <v>10</v>
      </c>
      <c r="C9" s="102"/>
      <c r="D9" s="91"/>
    </row>
    <row r="10" spans="1:4" ht="22.5" customHeight="1" x14ac:dyDescent="0.25">
      <c r="A10" s="88" t="s">
        <v>2</v>
      </c>
      <c r="B10" s="168" t="s">
        <v>13</v>
      </c>
      <c r="C10" s="84"/>
    </row>
    <row r="11" spans="1:4" ht="4.5" customHeight="1" x14ac:dyDescent="0.25">
      <c r="A11" s="198"/>
      <c r="B11" s="199"/>
      <c r="C11" s="84"/>
    </row>
    <row r="12" spans="1:4" ht="23.1" customHeight="1" x14ac:dyDescent="0.25">
      <c r="A12" s="127" t="s">
        <v>28</v>
      </c>
      <c r="B12" s="96"/>
      <c r="C12" s="102"/>
      <c r="D12" s="91"/>
    </row>
    <row r="13" spans="1:4" s="85" customFormat="1" ht="23.1" customHeight="1" x14ac:dyDescent="0.25">
      <c r="A13" s="129" t="s">
        <v>34</v>
      </c>
      <c r="B13" s="167" t="s">
        <v>10</v>
      </c>
      <c r="C13" s="102"/>
      <c r="D13" s="91"/>
    </row>
    <row r="14" spans="1:4" ht="23.1" customHeight="1" x14ac:dyDescent="0.25">
      <c r="A14" s="129" t="s">
        <v>33</v>
      </c>
      <c r="B14" s="167" t="s">
        <v>10</v>
      </c>
      <c r="C14" s="102"/>
      <c r="D14" s="91"/>
    </row>
    <row r="15" spans="1:4" ht="23.1" customHeight="1" x14ac:dyDescent="0.25">
      <c r="A15" s="129" t="s">
        <v>32</v>
      </c>
      <c r="B15" s="167" t="s">
        <v>8</v>
      </c>
      <c r="C15" s="102"/>
      <c r="D15" s="91"/>
    </row>
    <row r="16" spans="1:4" ht="23.1" customHeight="1" x14ac:dyDescent="0.25">
      <c r="A16" s="129" t="s">
        <v>31</v>
      </c>
      <c r="B16" s="167" t="s">
        <v>8</v>
      </c>
      <c r="C16" s="102"/>
      <c r="D16" s="91"/>
    </row>
    <row r="17" spans="1:4" ht="23.1" customHeight="1" x14ac:dyDescent="0.25">
      <c r="A17" s="129" t="s">
        <v>110</v>
      </c>
      <c r="B17" s="172" t="s">
        <v>107</v>
      </c>
      <c r="C17" s="102"/>
      <c r="D17" s="91"/>
    </row>
    <row r="18" spans="1:4" ht="23.1" customHeight="1" x14ac:dyDescent="0.25">
      <c r="A18" s="129"/>
      <c r="B18" s="172" t="s">
        <v>108</v>
      </c>
      <c r="C18" s="102"/>
      <c r="D18" s="91"/>
    </row>
    <row r="19" spans="1:4" ht="23.1" customHeight="1" x14ac:dyDescent="0.25">
      <c r="A19" s="129" t="s">
        <v>30</v>
      </c>
      <c r="B19" s="167" t="s">
        <v>11</v>
      </c>
      <c r="C19" s="102"/>
      <c r="D19" s="91"/>
    </row>
    <row r="20" spans="1:4" ht="23.1" customHeight="1" x14ac:dyDescent="0.25">
      <c r="A20" s="129" t="s">
        <v>29</v>
      </c>
      <c r="B20" s="167" t="s">
        <v>12</v>
      </c>
      <c r="C20" s="102"/>
      <c r="D20" s="91"/>
    </row>
    <row r="21" spans="1:4" x14ac:dyDescent="0.25">
      <c r="A21" s="128"/>
      <c r="B21" s="97"/>
      <c r="C21" s="104"/>
      <c r="D21" s="100"/>
    </row>
    <row r="22" spans="1:4" x14ac:dyDescent="0.25">
      <c r="A22" s="30" t="s">
        <v>35</v>
      </c>
      <c r="B22" s="96"/>
      <c r="C22" s="102"/>
      <c r="D22" s="91"/>
    </row>
    <row r="23" spans="1:4" s="177" customFormat="1" x14ac:dyDescent="0.25">
      <c r="A23" s="29" t="s">
        <v>27</v>
      </c>
      <c r="B23" s="96"/>
      <c r="C23" s="102"/>
      <c r="D23" s="91"/>
    </row>
    <row r="24" spans="1:4" x14ac:dyDescent="0.25">
      <c r="A24" s="204" t="s">
        <v>36</v>
      </c>
      <c r="B24" s="205"/>
      <c r="C24" s="102"/>
      <c r="D24" s="91"/>
    </row>
    <row r="25" spans="1:4" x14ac:dyDescent="0.25">
      <c r="A25" s="31" t="s">
        <v>104</v>
      </c>
      <c r="B25" s="98"/>
      <c r="C25" s="102"/>
      <c r="D25" s="91"/>
    </row>
    <row r="26" spans="1:4" x14ac:dyDescent="0.25">
      <c r="A26" s="206" t="s">
        <v>37</v>
      </c>
      <c r="B26" s="205"/>
      <c r="C26" s="102"/>
      <c r="D26" s="91"/>
    </row>
    <row r="27" spans="1:4" x14ac:dyDescent="0.25">
      <c r="A27" s="178"/>
      <c r="B27" s="179"/>
      <c r="C27" s="102"/>
      <c r="D27" s="91"/>
    </row>
    <row r="28" spans="1:4" x14ac:dyDescent="0.25">
      <c r="A28" s="177" t="s">
        <v>114</v>
      </c>
      <c r="B28" s="101"/>
      <c r="C28" s="102"/>
      <c r="D28" s="91"/>
    </row>
    <row r="29" spans="1:4" ht="3.75" customHeight="1" x14ac:dyDescent="0.25">
      <c r="A29" s="197"/>
      <c r="B29" s="197"/>
      <c r="C29" s="102"/>
      <c r="D29" s="91"/>
    </row>
  </sheetData>
  <mergeCells count="6">
    <mergeCell ref="A29:B29"/>
    <mergeCell ref="A11:B11"/>
    <mergeCell ref="A3:B3"/>
    <mergeCell ref="A4:B4"/>
    <mergeCell ref="A24:B24"/>
    <mergeCell ref="A26:B26"/>
  </mergeCells>
  <phoneticPr fontId="17" type="noConversion"/>
  <hyperlinks>
    <hyperlink ref="A24" r:id="rId1" xr:uid="{00000000-0004-0000-0000-000000000000}"/>
    <hyperlink ref="A26" r:id="rId2" xr:uid="{00000000-0004-0000-0000-000001000000}"/>
    <hyperlink ref="B20" r:id="rId3" xr:uid="{00000000-0004-0000-0000-000002000000}"/>
    <hyperlink ref="B19" r:id="rId4" xr:uid="{00000000-0004-0000-0000-000003000000}"/>
    <hyperlink ref="B15" r:id="rId5" xr:uid="{00000000-0004-0000-0000-000004000000}"/>
    <hyperlink ref="B13" r:id="rId6" xr:uid="{00000000-0004-0000-0000-000005000000}"/>
    <hyperlink ref="B14" r:id="rId7" xr:uid="{00000000-0004-0000-0000-000006000000}"/>
    <hyperlink ref="B16" r:id="rId8" xr:uid="{00000000-0004-0000-0000-000007000000}"/>
    <hyperlink ref="B10" r:id="rId9" xr:uid="{00000000-0004-0000-0000-000008000000}"/>
    <hyperlink ref="B9" r:id="rId10" xr:uid="{00000000-0004-0000-0000-000009000000}"/>
    <hyperlink ref="B8" r:id="rId11" xr:uid="{00000000-0004-0000-0000-00000A000000}"/>
    <hyperlink ref="B17" r:id="rId12" xr:uid="{00000000-0004-0000-0000-00000B000000}"/>
    <hyperlink ref="B18" r:id="rId13" display="Hofmann, J.; Struwe, W.B.; Scarff, C.A.; Scrivens, J.H.; Harvey, D.J.; Pagel, K.; Anal. Chem. 2014, 86, 10789-10795." xr:uid="{00000000-0004-0000-0000-00000C000000}"/>
  </hyperlinks>
  <pageMargins left="0.7" right="0.7" top="0.78740157499999996" bottom="0.78740157499999996" header="0.3" footer="0.3"/>
  <pageSetup paperSize="9" orientation="portrait" verticalDpi="0" r:id="rId14"/>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58"/>
  <sheetViews>
    <sheetView tabSelected="1" topLeftCell="B2" workbookViewId="0">
      <selection activeCell="H12" sqref="H12"/>
    </sheetView>
  </sheetViews>
  <sheetFormatPr defaultColWidth="10.85546875" defaultRowHeight="15" x14ac:dyDescent="0.25"/>
  <cols>
    <col min="2" max="2" width="11.42578125" customWidth="1"/>
    <col min="3" max="3" width="4.28515625" customWidth="1"/>
    <col min="4" max="6" width="11.42578125" customWidth="1"/>
    <col min="7" max="7" width="1.42578125" customWidth="1"/>
    <col min="8" max="8" width="9.28515625" style="34" customWidth="1"/>
    <col min="9" max="9" width="10" style="34" customWidth="1"/>
    <col min="10" max="10" width="7.7109375" style="34" customWidth="1"/>
    <col min="11" max="11" width="1.42578125" customWidth="1"/>
    <col min="12" max="12" width="11.42578125" customWidth="1"/>
    <col min="13" max="13" width="11.28515625" customWidth="1"/>
    <col min="14" max="14" width="13.42578125" customWidth="1"/>
    <col min="15" max="15" width="5.42578125" customWidth="1"/>
    <col min="17" max="17" width="15" customWidth="1"/>
    <col min="18" max="18" width="14" customWidth="1"/>
    <col min="20" max="20" width="15.140625" customWidth="1"/>
    <col min="25" max="25" width="10.85546875" style="34"/>
  </cols>
  <sheetData>
    <row r="1" spans="1:28" ht="26.25" x14ac:dyDescent="0.4">
      <c r="A1" s="83" t="s">
        <v>60</v>
      </c>
    </row>
    <row r="2" spans="1:28" ht="17.100000000000001" customHeight="1" x14ac:dyDescent="0.25">
      <c r="P2" s="113"/>
      <c r="Q2" t="s">
        <v>42</v>
      </c>
    </row>
    <row r="3" spans="1:28" ht="17.100000000000001" customHeight="1" x14ac:dyDescent="0.3">
      <c r="A3" s="50" t="s">
        <v>63</v>
      </c>
      <c r="B3" s="14"/>
      <c r="C3" s="14"/>
      <c r="D3" s="14"/>
      <c r="E3" s="14"/>
      <c r="F3" s="14"/>
      <c r="G3" s="14"/>
      <c r="H3" s="36"/>
      <c r="I3" s="36"/>
      <c r="J3" s="36"/>
      <c r="K3" s="14"/>
      <c r="L3" s="14"/>
      <c r="M3" s="14"/>
      <c r="N3" s="14"/>
      <c r="P3" s="164"/>
      <c r="Q3" t="s">
        <v>0</v>
      </c>
    </row>
    <row r="4" spans="1:28" ht="17.100000000000001" customHeight="1" x14ac:dyDescent="0.25">
      <c r="A4" s="113" t="s">
        <v>66</v>
      </c>
      <c r="B4" s="113"/>
      <c r="C4" s="113"/>
      <c r="D4" s="114">
        <v>1.41</v>
      </c>
      <c r="E4" s="113" t="s">
        <v>67</v>
      </c>
      <c r="P4" s="35" t="s">
        <v>61</v>
      </c>
      <c r="Q4" s="35" t="s">
        <v>62</v>
      </c>
    </row>
    <row r="5" spans="1:28" s="14" customFormat="1" ht="17.100000000000001" customHeight="1" x14ac:dyDescent="0.3">
      <c r="A5" s="113" t="s">
        <v>68</v>
      </c>
      <c r="B5" s="113"/>
      <c r="C5" s="113"/>
      <c r="D5" s="115">
        <v>28</v>
      </c>
      <c r="E5" s="113" t="s">
        <v>69</v>
      </c>
      <c r="F5"/>
      <c r="G5"/>
      <c r="H5" s="34"/>
      <c r="I5" s="34"/>
      <c r="J5" s="34"/>
      <c r="K5"/>
      <c r="L5"/>
      <c r="M5"/>
      <c r="N5"/>
      <c r="P5" s="32" t="s">
        <v>64</v>
      </c>
      <c r="Q5" s="32" t="s">
        <v>65</v>
      </c>
      <c r="R5"/>
      <c r="S5"/>
    </row>
    <row r="6" spans="1:28" ht="17.100000000000001" customHeight="1" x14ac:dyDescent="0.25">
      <c r="E6" s="11"/>
      <c r="P6" s="32" t="s">
        <v>120</v>
      </c>
      <c r="Q6" s="32" t="s">
        <v>121</v>
      </c>
      <c r="R6" s="37"/>
    </row>
    <row r="7" spans="1:28" ht="17.100000000000001" customHeight="1" x14ac:dyDescent="0.25">
      <c r="A7" s="217" t="s">
        <v>79</v>
      </c>
      <c r="B7" s="219" t="s">
        <v>76</v>
      </c>
      <c r="C7" s="219" t="s">
        <v>75</v>
      </c>
      <c r="D7" s="221" t="s">
        <v>55</v>
      </c>
      <c r="E7" s="223" t="s">
        <v>109</v>
      </c>
      <c r="F7" s="209" t="s">
        <v>80</v>
      </c>
      <c r="G7" s="211"/>
      <c r="H7" s="212" t="s">
        <v>6</v>
      </c>
      <c r="I7" s="213"/>
      <c r="J7" s="214" t="s">
        <v>81</v>
      </c>
      <c r="K7" s="216"/>
      <c r="L7" s="207" t="s">
        <v>5</v>
      </c>
      <c r="M7" s="208"/>
      <c r="N7" s="233" t="s">
        <v>82</v>
      </c>
      <c r="P7" s="32" t="s">
        <v>70</v>
      </c>
      <c r="Q7" s="32" t="s">
        <v>100</v>
      </c>
      <c r="R7" s="37"/>
      <c r="Y7" s="45" t="s">
        <v>89</v>
      </c>
      <c r="Z7" s="46"/>
      <c r="AA7" s="45" t="s">
        <v>90</v>
      </c>
      <c r="AB7" s="46"/>
    </row>
    <row r="8" spans="1:28" ht="17.100000000000001" customHeight="1" x14ac:dyDescent="0.3">
      <c r="A8" s="218"/>
      <c r="B8" s="220"/>
      <c r="C8" s="220"/>
      <c r="D8" s="222"/>
      <c r="E8" s="224"/>
      <c r="F8" s="210"/>
      <c r="G8" s="211"/>
      <c r="H8" s="165" t="s">
        <v>70</v>
      </c>
      <c r="I8" s="105" t="s">
        <v>84</v>
      </c>
      <c r="J8" s="215"/>
      <c r="K8" s="216"/>
      <c r="L8" s="39" t="s">
        <v>85</v>
      </c>
      <c r="M8" s="40" t="s">
        <v>86</v>
      </c>
      <c r="N8" s="234"/>
      <c r="P8" s="32" t="s">
        <v>71</v>
      </c>
      <c r="Q8" s="32" t="s">
        <v>78</v>
      </c>
      <c r="R8" s="37"/>
      <c r="S8" s="14"/>
      <c r="Y8" s="52" t="s">
        <v>86</v>
      </c>
      <c r="Z8" s="52" t="s">
        <v>85</v>
      </c>
      <c r="AA8" s="52" t="s">
        <v>71</v>
      </c>
      <c r="AB8" s="52" t="s">
        <v>70</v>
      </c>
    </row>
    <row r="9" spans="1:28" ht="17.100000000000001" customHeight="1" x14ac:dyDescent="0.25">
      <c r="A9" s="134" t="s">
        <v>115</v>
      </c>
      <c r="B9" s="135">
        <v>1224.55</v>
      </c>
      <c r="C9" s="136">
        <v>7</v>
      </c>
      <c r="D9" s="196">
        <v>8560</v>
      </c>
      <c r="E9" s="138">
        <v>1910</v>
      </c>
      <c r="F9" s="106">
        <v>6.17</v>
      </c>
      <c r="G9" s="42"/>
      <c r="H9" s="47">
        <f>IF(OR(ISTEXT(N9),F9=""),"",(E9/(ABS(C9)*(1/D9+1/$D$5)^0.5)))</f>
        <v>1441.4686694288941</v>
      </c>
      <c r="I9" s="43">
        <f>IF(OR(ISTEXT(N9),F9="")," ",(F9-0.001*$D$4*B9^0.5))</f>
        <v>6.1206590651183017</v>
      </c>
      <c r="J9" s="44">
        <f>IF(OR(ISTEXT(N9),F9=""),"",(ABS(C9)*(1/D9+1/$D$5)^0.5*I9^$Q$15))</f>
        <v>4.152242603631958</v>
      </c>
      <c r="K9" s="3"/>
      <c r="L9" s="10">
        <f>IF(OR(ISTEXT(N9),F9=""),"",LN(H9))</f>
        <v>7.2734177821415225</v>
      </c>
      <c r="M9" s="9">
        <f>IF(OR(ISTEXT(N9),F9=""),"",LN(I9))</f>
        <v>1.8116697811048497</v>
      </c>
      <c r="N9" s="22"/>
      <c r="P9" s="38" t="s">
        <v>81</v>
      </c>
      <c r="Q9" s="38" t="s">
        <v>83</v>
      </c>
      <c r="Y9" s="55">
        <f>IF(OR(ISTEXT(N9),F9=""),#N/A,LN(I9))</f>
        <v>1.8116697811048497</v>
      </c>
      <c r="Z9" s="55">
        <f>IF(OR(ISTEXT(N9),F9=""),#N/A,LN(H9))</f>
        <v>7.2734177821415225</v>
      </c>
      <c r="AA9" s="55">
        <f>IF(OR(ISTEXT(N9),F9=""),#N/A,I9)</f>
        <v>6.1206590651183017</v>
      </c>
      <c r="AB9" s="55">
        <f>IF(OR(ISTEXT(N9),F9=""),#N/A,H9)</f>
        <v>1441.4686694288941</v>
      </c>
    </row>
    <row r="10" spans="1:28" ht="17.100000000000001" customHeight="1" x14ac:dyDescent="0.25">
      <c r="A10" s="134"/>
      <c r="B10" s="135">
        <v>1071.5999999999999</v>
      </c>
      <c r="C10" s="136">
        <v>8</v>
      </c>
      <c r="D10" s="196">
        <v>8560</v>
      </c>
      <c r="E10" s="138">
        <v>1990</v>
      </c>
      <c r="F10" s="106">
        <v>5.29</v>
      </c>
      <c r="G10" s="42"/>
      <c r="H10" s="47">
        <f>IF(OR(ISTEXT(N10),F10=""),"",(E10/(ABS(C10)*(1/D10+1/$D$5)^0.5)))</f>
        <v>1314.1137804413936</v>
      </c>
      <c r="I10" s="48">
        <f t="shared" ref="I10:I42" si="0">IF(OR(ISTEXT(N10),F10="")," ",(F10-0.001*$D$4*B10^0.5))</f>
        <v>5.2438432241160626</v>
      </c>
      <c r="J10" s="44">
        <f t="shared" ref="J10:J42" si="1">IF(OR(ISTEXT(N10),F10=""),"",(ABS(C10)*(1/D10+1/$D$5)^0.5*I10^$Q$15))</f>
        <v>4.3046653650705027</v>
      </c>
      <c r="K10" s="3"/>
      <c r="L10" s="10">
        <f t="shared" ref="L10:L42" si="2">IF(OR(ISTEXT(N10),F10=""),"",LN(H10))</f>
        <v>7.1809177861948621</v>
      </c>
      <c r="M10" s="9">
        <f t="shared" ref="M10:M42" si="3">IF(OR(ISTEXT(N10),F10=""),"",LN(I10))</f>
        <v>1.6570546692142893</v>
      </c>
      <c r="N10" s="22"/>
      <c r="P10" s="38"/>
      <c r="Q10" s="34"/>
      <c r="Y10" s="55">
        <f t="shared" ref="Y10:Y15" si="4">IF(OR(ISTEXT(N10),F10=""),#N/A,LN(I10))</f>
        <v>1.6570546692142893</v>
      </c>
      <c r="Z10" s="55">
        <f t="shared" ref="Z10:Z15" si="5">IF(OR(ISTEXT(N10),F10=""),#N/A,LN(H10))</f>
        <v>7.1809177861948621</v>
      </c>
      <c r="AA10" s="55">
        <f t="shared" ref="AA10:AA15" si="6">IF(OR(ISTEXT(N10),F10=""),#N/A,I10)</f>
        <v>5.2438432241160626</v>
      </c>
      <c r="AB10" s="55">
        <f t="shared" ref="AB10:AB15" si="7">IF(OR(ISTEXT(N10),F10=""),#N/A,H10)</f>
        <v>1314.1137804413936</v>
      </c>
    </row>
    <row r="11" spans="1:28" ht="17.100000000000001" customHeight="1" x14ac:dyDescent="0.3">
      <c r="A11" s="134"/>
      <c r="B11" s="135">
        <v>952.65</v>
      </c>
      <c r="C11" s="136">
        <v>9</v>
      </c>
      <c r="D11" s="196">
        <v>8560</v>
      </c>
      <c r="E11" s="138">
        <v>2090</v>
      </c>
      <c r="F11" s="106">
        <v>4.63</v>
      </c>
      <c r="G11" s="42"/>
      <c r="H11" s="47">
        <f t="shared" ref="H11:H42" si="8">IF(OR(ISTEXT(N11),F11=""),"",(E11/(ABS(C11)*(1/D11+1/$D$5)^0.5)))</f>
        <v>1226.799687826918</v>
      </c>
      <c r="I11" s="48">
        <f t="shared" si="0"/>
        <v>4.5864803094565225</v>
      </c>
      <c r="J11" s="44">
        <f t="shared" si="1"/>
        <v>4.4505863661724483</v>
      </c>
      <c r="K11" s="3"/>
      <c r="L11" s="10">
        <f t="shared" si="2"/>
        <v>7.1121641777787969</v>
      </c>
      <c r="M11" s="9">
        <f t="shared" si="3"/>
        <v>1.5231129128059586</v>
      </c>
      <c r="N11" s="22"/>
      <c r="P11" s="34"/>
      <c r="Q11" s="34"/>
      <c r="R11" s="14"/>
      <c r="S11" s="14"/>
      <c r="T11" s="14"/>
      <c r="U11" s="14"/>
      <c r="Y11" s="55">
        <f t="shared" si="4"/>
        <v>1.5231129128059586</v>
      </c>
      <c r="Z11" s="55">
        <f t="shared" si="5"/>
        <v>7.1121641777787969</v>
      </c>
      <c r="AA11" s="55">
        <f t="shared" si="6"/>
        <v>4.5864803094565225</v>
      </c>
      <c r="AB11" s="55">
        <f t="shared" si="7"/>
        <v>1226.799687826918</v>
      </c>
    </row>
    <row r="12" spans="1:28" ht="17.100000000000001" customHeight="1" x14ac:dyDescent="0.25">
      <c r="A12" s="134"/>
      <c r="B12" s="135">
        <v>857.38</v>
      </c>
      <c r="C12" s="136">
        <v>10</v>
      </c>
      <c r="D12" s="196">
        <v>8560</v>
      </c>
      <c r="E12" s="138">
        <v>2200</v>
      </c>
      <c r="F12" s="106">
        <v>4.3</v>
      </c>
      <c r="G12" s="42"/>
      <c r="H12" s="47">
        <f>IF(OR(ISTEXT(N12),F12=""),"",(E12/(ABS(C12)*(1/D12+1/$D$5)^0.5)))</f>
        <v>1162.2312832044486</v>
      </c>
      <c r="I12" s="48">
        <f>IF(OR(ISTEXT(N12),F12="")," ",(F12-0.001*$D$4*B12^0.5))</f>
        <v>4.2587137168299201</v>
      </c>
      <c r="J12" s="44">
        <f t="shared" si="1"/>
        <v>4.7192482833927851</v>
      </c>
      <c r="K12" s="3"/>
      <c r="L12" s="10">
        <f t="shared" si="2"/>
        <v>7.0580969565085212</v>
      </c>
      <c r="M12" s="9">
        <f t="shared" si="3"/>
        <v>1.4489671702807665</v>
      </c>
      <c r="N12" s="22"/>
      <c r="P12" s="49"/>
      <c r="Q12" s="50"/>
      <c r="R12" s="51"/>
      <c r="Y12" s="55">
        <f t="shared" si="4"/>
        <v>1.4489671702807665</v>
      </c>
      <c r="Z12" s="55">
        <f t="shared" si="5"/>
        <v>7.0580969565085212</v>
      </c>
      <c r="AA12" s="55">
        <f t="shared" si="6"/>
        <v>4.2587137168299201</v>
      </c>
      <c r="AB12" s="55">
        <f t="shared" si="7"/>
        <v>1162.2312832044486</v>
      </c>
    </row>
    <row r="13" spans="1:28" ht="17.100000000000001" customHeight="1" x14ac:dyDescent="0.3">
      <c r="A13" s="134"/>
      <c r="B13" s="135">
        <v>779.62</v>
      </c>
      <c r="C13" s="136">
        <v>11</v>
      </c>
      <c r="D13" s="196">
        <v>8560</v>
      </c>
      <c r="E13" s="138">
        <v>2340</v>
      </c>
      <c r="F13" s="106">
        <v>4.1900000000000004</v>
      </c>
      <c r="G13" s="42"/>
      <c r="H13" s="47">
        <f t="shared" si="8"/>
        <v>1123.8104143381859</v>
      </c>
      <c r="I13" s="48">
        <f t="shared" si="0"/>
        <v>4.1506304366038949</v>
      </c>
      <c r="J13" s="44">
        <f t="shared" si="1"/>
        <v>5.1077152516454776</v>
      </c>
      <c r="K13" s="3"/>
      <c r="L13" s="10">
        <f t="shared" si="2"/>
        <v>7.0244803457095371</v>
      </c>
      <c r="M13" s="9">
        <f t="shared" si="3"/>
        <v>1.423260235139755</v>
      </c>
      <c r="N13" s="22"/>
      <c r="P13" s="53" t="s">
        <v>41</v>
      </c>
      <c r="Q13" s="54"/>
      <c r="Y13" s="55">
        <f t="shared" si="4"/>
        <v>1.423260235139755</v>
      </c>
      <c r="Z13" s="55">
        <f t="shared" si="5"/>
        <v>7.0244803457095371</v>
      </c>
      <c r="AA13" s="55">
        <f t="shared" si="6"/>
        <v>4.1506304366038949</v>
      </c>
      <c r="AB13" s="55">
        <f t="shared" si="7"/>
        <v>1123.8104143381859</v>
      </c>
    </row>
    <row r="14" spans="1:28" ht="17.100000000000001" customHeight="1" thickBot="1" x14ac:dyDescent="0.35">
      <c r="A14" s="134"/>
      <c r="B14" s="135">
        <v>714.65</v>
      </c>
      <c r="C14" s="136">
        <v>12</v>
      </c>
      <c r="D14" s="196">
        <v>8560</v>
      </c>
      <c r="E14" s="138">
        <v>2480</v>
      </c>
      <c r="F14" s="106">
        <v>3.97</v>
      </c>
      <c r="G14" s="42"/>
      <c r="H14" s="47">
        <f t="shared" ref="H14:H32" si="9">IF(OR(ISTEXT(N14),F14=""),"",(E14/(ABS(C14)*(1/D14+1/$D$5)^0.5)))</f>
        <v>1091.7930236163002</v>
      </c>
      <c r="I14" s="48">
        <f>IF(OR(ISTEXT(N14),F14="")," ",(F14-0.001*$D$4*B14^0.5))</f>
        <v>3.9323065567372786</v>
      </c>
      <c r="J14" s="44">
        <f t="shared" si="1"/>
        <v>5.3854268621165584</v>
      </c>
      <c r="K14" s="3"/>
      <c r="L14" s="10">
        <f t="shared" si="2"/>
        <v>6.9955765995271877</v>
      </c>
      <c r="M14" s="9">
        <f t="shared" ref="M14:M32" si="10">IF(OR(ISTEXT(N14),F14=""),"",LN(I14))</f>
        <v>1.3692261638280574</v>
      </c>
      <c r="N14" s="22"/>
      <c r="P14" s="53" t="s">
        <v>91</v>
      </c>
      <c r="Q14" s="56"/>
      <c r="Y14" s="55">
        <f t="shared" si="4"/>
        <v>1.3692261638280574</v>
      </c>
      <c r="Z14" s="55">
        <f t="shared" si="5"/>
        <v>6.9955765995271877</v>
      </c>
      <c r="AA14" s="55">
        <f t="shared" si="6"/>
        <v>3.9323065567372786</v>
      </c>
      <c r="AB14" s="55">
        <f t="shared" si="7"/>
        <v>1091.7930236163002</v>
      </c>
    </row>
    <row r="15" spans="1:28" ht="17.100000000000001" customHeight="1" x14ac:dyDescent="0.25">
      <c r="A15" s="134"/>
      <c r="B15" s="135">
        <v>659.84</v>
      </c>
      <c r="C15" s="136">
        <v>13</v>
      </c>
      <c r="D15" s="196">
        <v>8560</v>
      </c>
      <c r="E15" s="138">
        <v>2600</v>
      </c>
      <c r="F15" s="106">
        <v>3.75</v>
      </c>
      <c r="G15" s="42"/>
      <c r="H15" s="47">
        <f t="shared" si="9"/>
        <v>1056.5738938222262</v>
      </c>
      <c r="I15" s="48">
        <f t="shared" si="0"/>
        <v>3.7137808351283468</v>
      </c>
      <c r="J15" s="44">
        <f t="shared" si="1"/>
        <v>5.6276478910598868</v>
      </c>
      <c r="K15" s="3"/>
      <c r="L15" s="10">
        <f t="shared" ref="L15:L32" si="11">IF(OR(ISTEXT(N15),F15=""),"",LN(H15))</f>
        <v>6.9627867767041973</v>
      </c>
      <c r="M15" s="9">
        <f t="shared" si="10"/>
        <v>1.3120504507230777</v>
      </c>
      <c r="N15" s="22"/>
      <c r="P15" s="57" t="s">
        <v>88</v>
      </c>
      <c r="Q15" s="58">
        <f>SLOPE(L9:L42,M9:M42)</f>
        <v>0.6304724225780568</v>
      </c>
      <c r="Y15" s="55">
        <f t="shared" si="4"/>
        <v>1.3120504507230777</v>
      </c>
      <c r="Z15" s="55">
        <f t="shared" si="5"/>
        <v>6.9627867767041973</v>
      </c>
      <c r="AA15" s="55">
        <f t="shared" si="6"/>
        <v>3.7137808351283468</v>
      </c>
      <c r="AB15" s="55">
        <f t="shared" si="7"/>
        <v>1056.5738938222262</v>
      </c>
    </row>
    <row r="16" spans="1:28" ht="17.100000000000001" customHeight="1" x14ac:dyDescent="0.25">
      <c r="A16" s="134" t="s">
        <v>119</v>
      </c>
      <c r="B16" s="135">
        <v>1131.08</v>
      </c>
      <c r="C16" s="136">
        <v>15</v>
      </c>
      <c r="D16" s="196">
        <v>16960</v>
      </c>
      <c r="E16" s="138">
        <v>4060</v>
      </c>
      <c r="F16" s="106">
        <v>6.06</v>
      </c>
      <c r="G16" s="42"/>
      <c r="H16" s="47">
        <f t="shared" si="9"/>
        <v>1431.0525701545355</v>
      </c>
      <c r="I16" s="48">
        <f t="shared" ref="I16:I32" si="12">IF(OR(ISTEXT(N16),F16="")," ",(F16-0.001*$D$4*B16^0.5))</f>
        <v>6.0125795387200833</v>
      </c>
      <c r="J16" s="44">
        <f t="shared" ref="J16:J32" si="13">IF(OR(ISTEXT(N16),F16=""),"",(ABS(C16)*(1/D16+1/$D$5)^0.5*I16^$Q$15))</f>
        <v>8.7911728127682149</v>
      </c>
      <c r="K16" s="3"/>
      <c r="L16" s="10">
        <f t="shared" si="11"/>
        <v>7.2661655155375362</v>
      </c>
      <c r="M16" s="9">
        <f t="shared" si="10"/>
        <v>1.7938538642375317</v>
      </c>
      <c r="N16" s="22"/>
      <c r="P16" s="59" t="s">
        <v>92</v>
      </c>
      <c r="Q16" s="60">
        <f>INTERCEPT(L9:L42,M9:M42)</f>
        <v>6.1375894733854341</v>
      </c>
      <c r="Y16" s="55">
        <f t="shared" ref="Y16:Y32" si="14">IF(OR(ISTEXT(N16),F16=""),#N/A,LN(I16))</f>
        <v>1.7938538642375317</v>
      </c>
      <c r="Z16" s="55">
        <f t="shared" ref="Z16:Z32" si="15">IF(OR(ISTEXT(N16),F16=""),#N/A,LN(H16))</f>
        <v>7.2661655155375362</v>
      </c>
      <c r="AA16" s="55">
        <f t="shared" ref="AA16:AA42" si="16">IF(OR(ISTEXT(N16),F16=""),#N/A,I16)</f>
        <v>6.0125795387200833</v>
      </c>
      <c r="AB16" s="55">
        <f t="shared" ref="AB16:AB42" si="17">IF(OR(ISTEXT(N16),F16=""),#N/A,H16)</f>
        <v>1431.0525701545355</v>
      </c>
    </row>
    <row r="17" spans="1:28" ht="17.100000000000001" customHeight="1" x14ac:dyDescent="0.25">
      <c r="A17" s="193"/>
      <c r="B17" s="135">
        <v>1060.52</v>
      </c>
      <c r="C17" s="136">
        <v>16</v>
      </c>
      <c r="D17" s="196">
        <v>16960</v>
      </c>
      <c r="E17" s="138">
        <v>4180</v>
      </c>
      <c r="F17" s="106">
        <v>5.73</v>
      </c>
      <c r="G17" s="42"/>
      <c r="H17" s="47">
        <f t="shared" si="9"/>
        <v>1381.2653348012527</v>
      </c>
      <c r="I17" s="48">
        <f t="shared" si="12"/>
        <v>5.684082467270116</v>
      </c>
      <c r="J17" s="44">
        <f t="shared" si="13"/>
        <v>9.0508990511555769</v>
      </c>
      <c r="K17" s="3"/>
      <c r="L17" s="10">
        <f t="shared" si="11"/>
        <v>7.2307552673229889</v>
      </c>
      <c r="M17" s="9">
        <f t="shared" si="10"/>
        <v>1.7376697187978163</v>
      </c>
      <c r="N17" s="22"/>
      <c r="P17" s="59" t="s">
        <v>93</v>
      </c>
      <c r="Q17" s="60">
        <f>EXP(Q16)</f>
        <v>462.93630451726466</v>
      </c>
      <c r="Y17" s="55">
        <f t="shared" si="14"/>
        <v>1.7376697187978163</v>
      </c>
      <c r="Z17" s="55">
        <f t="shared" si="15"/>
        <v>7.2307552673229889</v>
      </c>
      <c r="AA17" s="55">
        <f t="shared" si="16"/>
        <v>5.684082467270116</v>
      </c>
      <c r="AB17" s="55">
        <f t="shared" si="17"/>
        <v>1381.2653348012527</v>
      </c>
    </row>
    <row r="18" spans="1:28" ht="17.100000000000001" customHeight="1" x14ac:dyDescent="0.25">
      <c r="A18" s="193"/>
      <c r="B18" s="135">
        <v>998.16</v>
      </c>
      <c r="C18" s="136">
        <v>17</v>
      </c>
      <c r="D18" s="196">
        <v>16960</v>
      </c>
      <c r="E18" s="138">
        <v>4310</v>
      </c>
      <c r="F18" s="106">
        <v>5.4</v>
      </c>
      <c r="G18" s="42"/>
      <c r="H18" s="47">
        <f t="shared" si="9"/>
        <v>1340.4455036292484</v>
      </c>
      <c r="I18" s="48">
        <f t="shared" si="12"/>
        <v>5.3554529249445046</v>
      </c>
      <c r="J18" s="44">
        <f t="shared" si="13"/>
        <v>9.2621970788559747</v>
      </c>
      <c r="K18" s="3"/>
      <c r="L18" s="10">
        <f t="shared" si="11"/>
        <v>7.2007573030855454</v>
      </c>
      <c r="M18" s="9">
        <f t="shared" si="10"/>
        <v>1.6781152801446102</v>
      </c>
      <c r="N18" s="22"/>
      <c r="P18" s="225" t="s">
        <v>4</v>
      </c>
      <c r="Q18" s="227">
        <f>RSQ(L9:L42,M9:M42)</f>
        <v>0.99552704768889588</v>
      </c>
      <c r="Y18" s="55">
        <f t="shared" si="14"/>
        <v>1.6781152801446102</v>
      </c>
      <c r="Z18" s="55">
        <f t="shared" si="15"/>
        <v>7.2007573030855454</v>
      </c>
      <c r="AA18" s="55">
        <f t="shared" si="16"/>
        <v>5.3554529249445046</v>
      </c>
      <c r="AB18" s="55">
        <f t="shared" si="17"/>
        <v>1340.4455036292484</v>
      </c>
    </row>
    <row r="19" spans="1:28" ht="17.100000000000001" customHeight="1" thickBot="1" x14ac:dyDescent="0.3">
      <c r="A19" s="193"/>
      <c r="B19" s="135">
        <v>942.73</v>
      </c>
      <c r="C19" s="136">
        <v>18</v>
      </c>
      <c r="D19" s="196">
        <v>16960</v>
      </c>
      <c r="E19" s="138">
        <v>4440</v>
      </c>
      <c r="F19" s="106">
        <v>5.18</v>
      </c>
      <c r="G19" s="42"/>
      <c r="H19" s="47">
        <f t="shared" si="9"/>
        <v>1304.1612092541332</v>
      </c>
      <c r="I19" s="48">
        <f t="shared" si="12"/>
        <v>5.136707488950166</v>
      </c>
      <c r="J19" s="44">
        <f t="shared" si="13"/>
        <v>9.5525403650268341</v>
      </c>
      <c r="K19" s="3"/>
      <c r="L19" s="10">
        <f t="shared" si="11"/>
        <v>7.1733153615740735</v>
      </c>
      <c r="M19" s="9">
        <f t="shared" si="10"/>
        <v>1.6364123078646846</v>
      </c>
      <c r="N19" s="22"/>
      <c r="P19" s="226"/>
      <c r="Q19" s="228"/>
      <c r="Y19" s="55">
        <f t="shared" si="14"/>
        <v>1.6364123078646846</v>
      </c>
      <c r="Z19" s="55">
        <f t="shared" si="15"/>
        <v>7.1733153615740735</v>
      </c>
      <c r="AA19" s="55">
        <f t="shared" si="16"/>
        <v>5.136707488950166</v>
      </c>
      <c r="AB19" s="55">
        <f t="shared" si="17"/>
        <v>1304.1612092541332</v>
      </c>
    </row>
    <row r="20" spans="1:28" ht="17.100000000000001" customHeight="1" x14ac:dyDescent="0.25">
      <c r="A20" s="193"/>
      <c r="B20" s="135">
        <v>893.21</v>
      </c>
      <c r="C20" s="136">
        <v>19</v>
      </c>
      <c r="D20" s="196">
        <v>16960</v>
      </c>
      <c r="E20" s="138">
        <v>4570</v>
      </c>
      <c r="F20" s="106">
        <v>4.96</v>
      </c>
      <c r="G20" s="42"/>
      <c r="H20" s="47">
        <f t="shared" si="9"/>
        <v>1271.6963142869251</v>
      </c>
      <c r="I20" s="48">
        <f t="shared" si="12"/>
        <v>4.9178598670979792</v>
      </c>
      <c r="J20" s="44">
        <f t="shared" si="13"/>
        <v>9.8102160589648495</v>
      </c>
      <c r="K20" s="3"/>
      <c r="L20" s="10">
        <f t="shared" si="11"/>
        <v>7.1481069687657781</v>
      </c>
      <c r="M20" s="9">
        <f t="shared" si="10"/>
        <v>1.5928734495080057</v>
      </c>
      <c r="N20" s="22"/>
      <c r="Y20" s="55">
        <f t="shared" si="14"/>
        <v>1.5928734495080057</v>
      </c>
      <c r="Z20" s="55">
        <f t="shared" si="15"/>
        <v>7.1481069687657781</v>
      </c>
      <c r="AA20" s="55">
        <f t="shared" si="16"/>
        <v>4.9178598670979792</v>
      </c>
      <c r="AB20" s="55">
        <f t="shared" si="17"/>
        <v>1271.6963142869251</v>
      </c>
    </row>
    <row r="21" spans="1:28" ht="17.100000000000001" customHeight="1" x14ac:dyDescent="0.25">
      <c r="A21" s="193"/>
      <c r="B21" s="135">
        <v>848.6</v>
      </c>
      <c r="C21" s="136">
        <v>20</v>
      </c>
      <c r="D21" s="196">
        <v>16960</v>
      </c>
      <c r="E21" s="138">
        <v>4700</v>
      </c>
      <c r="F21" s="106">
        <v>4.8499999999999996</v>
      </c>
      <c r="G21" s="42"/>
      <c r="H21" s="47">
        <f t="shared" si="9"/>
        <v>1242.4779088164378</v>
      </c>
      <c r="I21" s="48">
        <f t="shared" si="12"/>
        <v>4.8089256569133472</v>
      </c>
      <c r="J21" s="44">
        <f t="shared" si="13"/>
        <v>10.181732361169379</v>
      </c>
      <c r="K21" s="3"/>
      <c r="L21" s="10">
        <f t="shared" si="11"/>
        <v>7.1248629781881272</v>
      </c>
      <c r="M21" s="9">
        <f t="shared" si="10"/>
        <v>1.5704737030188984</v>
      </c>
      <c r="N21" s="22"/>
      <c r="Y21" s="55">
        <f t="shared" si="14"/>
        <v>1.5704737030188984</v>
      </c>
      <c r="Z21" s="55">
        <f t="shared" si="15"/>
        <v>7.1248629781881272</v>
      </c>
      <c r="AA21" s="55">
        <f t="shared" si="16"/>
        <v>4.8089256569133472</v>
      </c>
      <c r="AB21" s="55">
        <f t="shared" si="17"/>
        <v>1242.4779088164378</v>
      </c>
    </row>
    <row r="22" spans="1:28" ht="17.100000000000001" customHeight="1" x14ac:dyDescent="0.25">
      <c r="A22" s="193"/>
      <c r="B22" s="135">
        <v>808.21</v>
      </c>
      <c r="C22" s="136">
        <v>21</v>
      </c>
      <c r="D22" s="196">
        <v>16960</v>
      </c>
      <c r="E22" s="138">
        <v>4820</v>
      </c>
      <c r="F22" s="106">
        <v>4.63</v>
      </c>
      <c r="G22" s="42"/>
      <c r="H22" s="47">
        <f t="shared" si="9"/>
        <v>1213.524522896703</v>
      </c>
      <c r="I22" s="48">
        <f t="shared" si="12"/>
        <v>4.5899150614195303</v>
      </c>
      <c r="J22" s="44">
        <f t="shared" si="13"/>
        <v>10.381212032812293</v>
      </c>
      <c r="K22" s="3"/>
      <c r="L22" s="10">
        <f t="shared" si="11"/>
        <v>7.1012842333651909</v>
      </c>
      <c r="M22" s="9">
        <f t="shared" si="10"/>
        <v>1.5238615187638744</v>
      </c>
      <c r="N22" s="22"/>
      <c r="Y22" s="55">
        <f t="shared" si="14"/>
        <v>1.5238615187638744</v>
      </c>
      <c r="Z22" s="55">
        <f t="shared" si="15"/>
        <v>7.1012842333651909</v>
      </c>
      <c r="AA22" s="55">
        <f t="shared" si="16"/>
        <v>4.5899150614195303</v>
      </c>
      <c r="AB22" s="55">
        <f t="shared" si="17"/>
        <v>1213.524522896703</v>
      </c>
    </row>
    <row r="23" spans="1:28" ht="17.100000000000001" customHeight="1" x14ac:dyDescent="0.25">
      <c r="A23" s="134"/>
      <c r="B23" s="135">
        <v>771.49</v>
      </c>
      <c r="C23" s="136">
        <v>22</v>
      </c>
      <c r="D23" s="196">
        <v>16960</v>
      </c>
      <c r="E23" s="138">
        <v>4920</v>
      </c>
      <c r="F23" s="106">
        <v>4.5199999999999996</v>
      </c>
      <c r="G23" s="42"/>
      <c r="H23" s="47">
        <f t="shared" si="9"/>
        <v>1182.3967720264748</v>
      </c>
      <c r="I23" s="48">
        <f t="shared" si="12"/>
        <v>4.4808362505753081</v>
      </c>
      <c r="J23" s="44">
        <f t="shared" si="13"/>
        <v>10.711882499631187</v>
      </c>
      <c r="K23" s="3"/>
      <c r="L23" s="10">
        <f t="shared" si="11"/>
        <v>7.075298820172006</v>
      </c>
      <c r="M23" s="9">
        <f t="shared" si="10"/>
        <v>1.4998096920823554</v>
      </c>
      <c r="N23" s="22"/>
      <c r="Y23" s="55">
        <f t="shared" si="14"/>
        <v>1.4998096920823554</v>
      </c>
      <c r="Z23" s="55">
        <f t="shared" si="15"/>
        <v>7.075298820172006</v>
      </c>
      <c r="AA23" s="55">
        <f t="shared" si="16"/>
        <v>4.4808362505753081</v>
      </c>
      <c r="AB23" s="55">
        <f t="shared" si="17"/>
        <v>1182.3967720264748</v>
      </c>
    </row>
    <row r="24" spans="1:28" ht="17.100000000000001" customHeight="1" x14ac:dyDescent="0.25">
      <c r="A24" s="134"/>
      <c r="B24" s="135">
        <v>737.96</v>
      </c>
      <c r="C24" s="136">
        <v>23</v>
      </c>
      <c r="D24" s="196">
        <v>16960</v>
      </c>
      <c r="E24" s="138">
        <v>5010</v>
      </c>
      <c r="F24" s="106">
        <v>4.3</v>
      </c>
      <c r="G24" s="42"/>
      <c r="H24" s="47">
        <f t="shared" si="9"/>
        <v>1151.6770255634326</v>
      </c>
      <c r="I24" s="48">
        <f t="shared" si="12"/>
        <v>4.2616967589360897</v>
      </c>
      <c r="J24" s="44">
        <f t="shared" si="13"/>
        <v>10.850292711522494</v>
      </c>
      <c r="K24" s="3"/>
      <c r="L24" s="10">
        <f t="shared" si="11"/>
        <v>7.048974442193729</v>
      </c>
      <c r="M24" s="9">
        <f t="shared" si="10"/>
        <v>1.4496673812005421</v>
      </c>
      <c r="N24" s="22"/>
      <c r="Y24" s="55">
        <f t="shared" si="14"/>
        <v>1.4496673812005421</v>
      </c>
      <c r="Z24" s="55">
        <f t="shared" si="15"/>
        <v>7.048974442193729</v>
      </c>
      <c r="AA24" s="55">
        <f t="shared" si="16"/>
        <v>4.2616967589360897</v>
      </c>
      <c r="AB24" s="55">
        <f t="shared" si="17"/>
        <v>1151.6770255634326</v>
      </c>
    </row>
    <row r="25" spans="1:28" ht="17.100000000000001" customHeight="1" x14ac:dyDescent="0.25">
      <c r="A25" s="134"/>
      <c r="B25" s="135">
        <v>707.32</v>
      </c>
      <c r="C25" s="136">
        <v>24</v>
      </c>
      <c r="D25" s="196">
        <v>16960</v>
      </c>
      <c r="E25" s="138">
        <v>5090</v>
      </c>
      <c r="F25" s="106">
        <v>4.08</v>
      </c>
      <c r="G25" s="42"/>
      <c r="H25" s="47">
        <f t="shared" si="9"/>
        <v>1121.3142829566789</v>
      </c>
      <c r="I25" s="48">
        <f t="shared" si="12"/>
        <v>4.0425003614417419</v>
      </c>
      <c r="J25" s="44">
        <f t="shared" si="13"/>
        <v>10.951322435083441</v>
      </c>
      <c r="K25" s="3"/>
      <c r="L25" s="10">
        <f t="shared" si="11"/>
        <v>7.0222567432405913</v>
      </c>
      <c r="M25" s="9">
        <f t="shared" si="10"/>
        <v>1.3968634018795703</v>
      </c>
      <c r="N25" s="22"/>
      <c r="Y25" s="55">
        <f t="shared" si="14"/>
        <v>1.3968634018795703</v>
      </c>
      <c r="Z25" s="55">
        <f t="shared" si="15"/>
        <v>7.0222567432405913</v>
      </c>
      <c r="AA25" s="55">
        <f t="shared" si="16"/>
        <v>4.0425003614417419</v>
      </c>
      <c r="AB25" s="55">
        <f t="shared" si="17"/>
        <v>1121.3142829566789</v>
      </c>
    </row>
    <row r="26" spans="1:28" ht="17.100000000000001" customHeight="1" x14ac:dyDescent="0.25">
      <c r="A26" s="134"/>
      <c r="B26" s="135"/>
      <c r="C26" s="136"/>
      <c r="D26" s="137"/>
      <c r="E26" s="138"/>
      <c r="F26" s="106"/>
      <c r="G26" s="42"/>
      <c r="H26" s="47" t="str">
        <f t="shared" si="9"/>
        <v/>
      </c>
      <c r="I26" s="48" t="str">
        <f t="shared" si="12"/>
        <v xml:space="preserve"> </v>
      </c>
      <c r="J26" s="44" t="str">
        <f t="shared" si="13"/>
        <v/>
      </c>
      <c r="K26" s="3"/>
      <c r="L26" s="10" t="str">
        <f t="shared" si="11"/>
        <v/>
      </c>
      <c r="M26" s="9" t="str">
        <f t="shared" si="10"/>
        <v/>
      </c>
      <c r="N26" s="22"/>
      <c r="Y26" s="55" t="e">
        <f t="shared" si="14"/>
        <v>#N/A</v>
      </c>
      <c r="Z26" s="55" t="e">
        <f t="shared" si="15"/>
        <v>#N/A</v>
      </c>
      <c r="AA26" s="55" t="e">
        <f t="shared" si="16"/>
        <v>#N/A</v>
      </c>
      <c r="AB26" s="55" t="e">
        <f t="shared" si="17"/>
        <v>#N/A</v>
      </c>
    </row>
    <row r="27" spans="1:28" ht="17.100000000000001" customHeight="1" x14ac:dyDescent="0.25">
      <c r="A27" s="134"/>
      <c r="B27" s="135"/>
      <c r="C27" s="136"/>
      <c r="D27" s="137"/>
      <c r="E27" s="138"/>
      <c r="F27" s="106"/>
      <c r="G27" s="42"/>
      <c r="H27" s="47" t="str">
        <f t="shared" si="9"/>
        <v/>
      </c>
      <c r="I27" s="48" t="str">
        <f t="shared" si="12"/>
        <v xml:space="preserve"> </v>
      </c>
      <c r="J27" s="44" t="str">
        <f t="shared" si="13"/>
        <v/>
      </c>
      <c r="K27" s="3"/>
      <c r="L27" s="10" t="str">
        <f t="shared" si="11"/>
        <v/>
      </c>
      <c r="M27" s="9" t="str">
        <f t="shared" si="10"/>
        <v/>
      </c>
      <c r="N27" s="22"/>
      <c r="Y27" s="55" t="e">
        <f t="shared" si="14"/>
        <v>#N/A</v>
      </c>
      <c r="Z27" s="55" t="e">
        <f t="shared" si="15"/>
        <v>#N/A</v>
      </c>
      <c r="AA27" s="55" t="e">
        <f t="shared" si="16"/>
        <v>#N/A</v>
      </c>
      <c r="AB27" s="55" t="e">
        <f t="shared" si="17"/>
        <v>#N/A</v>
      </c>
    </row>
    <row r="28" spans="1:28" ht="17.100000000000001" customHeight="1" x14ac:dyDescent="0.25">
      <c r="A28" s="134"/>
      <c r="B28" s="135"/>
      <c r="C28" s="136"/>
      <c r="D28" s="137"/>
      <c r="E28" s="138"/>
      <c r="F28" s="106"/>
      <c r="G28" s="42"/>
      <c r="H28" s="47" t="str">
        <f t="shared" si="9"/>
        <v/>
      </c>
      <c r="I28" s="48" t="str">
        <f t="shared" si="12"/>
        <v xml:space="preserve"> </v>
      </c>
      <c r="J28" s="44" t="str">
        <f t="shared" si="13"/>
        <v/>
      </c>
      <c r="K28" s="3"/>
      <c r="L28" s="10" t="str">
        <f t="shared" si="11"/>
        <v/>
      </c>
      <c r="M28" s="9" t="str">
        <f t="shared" si="10"/>
        <v/>
      </c>
      <c r="N28" s="22"/>
      <c r="Y28" s="55" t="e">
        <f t="shared" si="14"/>
        <v>#N/A</v>
      </c>
      <c r="Z28" s="55" t="e">
        <f t="shared" si="15"/>
        <v>#N/A</v>
      </c>
      <c r="AA28" s="55" t="e">
        <f t="shared" si="16"/>
        <v>#N/A</v>
      </c>
      <c r="AB28" s="55" t="e">
        <f t="shared" si="17"/>
        <v>#N/A</v>
      </c>
    </row>
    <row r="29" spans="1:28" ht="17.100000000000001" customHeight="1" x14ac:dyDescent="0.25">
      <c r="A29" s="134"/>
      <c r="B29" s="135"/>
      <c r="C29" s="136"/>
      <c r="D29" s="137"/>
      <c r="E29" s="138"/>
      <c r="F29" s="106"/>
      <c r="G29" s="42"/>
      <c r="H29" s="47" t="str">
        <f t="shared" si="9"/>
        <v/>
      </c>
      <c r="I29" s="48" t="str">
        <f t="shared" si="12"/>
        <v xml:space="preserve"> </v>
      </c>
      <c r="J29" s="44" t="str">
        <f t="shared" si="13"/>
        <v/>
      </c>
      <c r="K29" s="3"/>
      <c r="L29" s="10" t="str">
        <f t="shared" si="11"/>
        <v/>
      </c>
      <c r="M29" s="9" t="str">
        <f t="shared" si="10"/>
        <v/>
      </c>
      <c r="N29" s="22"/>
      <c r="Y29" s="55" t="e">
        <f t="shared" si="14"/>
        <v>#N/A</v>
      </c>
      <c r="Z29" s="55" t="e">
        <f t="shared" si="15"/>
        <v>#N/A</v>
      </c>
      <c r="AA29" s="55" t="e">
        <f t="shared" si="16"/>
        <v>#N/A</v>
      </c>
      <c r="AB29" s="55" t="e">
        <f t="shared" si="17"/>
        <v>#N/A</v>
      </c>
    </row>
    <row r="30" spans="1:28" ht="17.100000000000001" customHeight="1" x14ac:dyDescent="0.3">
      <c r="A30" s="134"/>
      <c r="B30" s="135"/>
      <c r="C30" s="136"/>
      <c r="D30" s="137"/>
      <c r="E30" s="138"/>
      <c r="F30" s="106"/>
      <c r="G30" s="42"/>
      <c r="H30" s="47" t="str">
        <f t="shared" si="9"/>
        <v/>
      </c>
      <c r="I30" s="48" t="str">
        <f t="shared" si="12"/>
        <v xml:space="preserve"> </v>
      </c>
      <c r="J30" s="44" t="str">
        <f t="shared" si="13"/>
        <v/>
      </c>
      <c r="K30" s="3"/>
      <c r="L30" s="10" t="str">
        <f t="shared" si="11"/>
        <v/>
      </c>
      <c r="M30" s="9" t="str">
        <f t="shared" si="10"/>
        <v/>
      </c>
      <c r="N30" s="22"/>
      <c r="P30" s="132" t="s">
        <v>40</v>
      </c>
      <c r="Q30" s="108"/>
      <c r="Y30" s="55" t="e">
        <f t="shared" si="14"/>
        <v>#N/A</v>
      </c>
      <c r="Z30" s="55" t="e">
        <f t="shared" si="15"/>
        <v>#N/A</v>
      </c>
      <c r="AA30" s="55" t="e">
        <f t="shared" si="16"/>
        <v>#N/A</v>
      </c>
      <c r="AB30" s="55" t="e">
        <f t="shared" si="17"/>
        <v>#N/A</v>
      </c>
    </row>
    <row r="31" spans="1:28" ht="17.100000000000001" customHeight="1" thickBot="1" x14ac:dyDescent="0.35">
      <c r="A31" s="134"/>
      <c r="B31" s="135"/>
      <c r="C31" s="136"/>
      <c r="D31" s="137"/>
      <c r="E31" s="138"/>
      <c r="F31" s="106"/>
      <c r="G31" s="42"/>
      <c r="H31" s="47" t="str">
        <f t="shared" si="9"/>
        <v/>
      </c>
      <c r="I31" s="48" t="str">
        <f t="shared" si="12"/>
        <v xml:space="preserve"> </v>
      </c>
      <c r="J31" s="44" t="str">
        <f t="shared" si="13"/>
        <v/>
      </c>
      <c r="K31" s="3"/>
      <c r="L31" s="10" t="str">
        <f t="shared" si="11"/>
        <v/>
      </c>
      <c r="M31" s="9" t="str">
        <f t="shared" si="10"/>
        <v/>
      </c>
      <c r="N31" s="22"/>
      <c r="P31" s="107" t="s">
        <v>94</v>
      </c>
      <c r="Q31" s="108"/>
      <c r="Y31" s="55" t="e">
        <f t="shared" si="14"/>
        <v>#N/A</v>
      </c>
      <c r="Z31" s="55" t="e">
        <f t="shared" si="15"/>
        <v>#N/A</v>
      </c>
      <c r="AA31" s="55" t="e">
        <f t="shared" si="16"/>
        <v>#N/A</v>
      </c>
      <c r="AB31" s="55" t="e">
        <f t="shared" si="17"/>
        <v>#N/A</v>
      </c>
    </row>
    <row r="32" spans="1:28" ht="17.100000000000001" customHeight="1" x14ac:dyDescent="0.25">
      <c r="A32" s="134"/>
      <c r="B32" s="135"/>
      <c r="C32" s="136"/>
      <c r="D32" s="137"/>
      <c r="E32" s="138"/>
      <c r="F32" s="106"/>
      <c r="G32" s="42"/>
      <c r="H32" s="47" t="str">
        <f t="shared" si="9"/>
        <v/>
      </c>
      <c r="I32" s="48" t="str">
        <f t="shared" si="12"/>
        <v xml:space="preserve"> </v>
      </c>
      <c r="J32" s="44" t="str">
        <f t="shared" si="13"/>
        <v/>
      </c>
      <c r="K32" s="3"/>
      <c r="L32" s="10" t="str">
        <f t="shared" si="11"/>
        <v/>
      </c>
      <c r="M32" s="9" t="str">
        <f t="shared" si="10"/>
        <v/>
      </c>
      <c r="N32" s="22"/>
      <c r="P32" s="109" t="s">
        <v>93</v>
      </c>
      <c r="Q32" s="110">
        <f>SLOPE(H9:H42,I9:I42)</f>
        <v>161.64260856722461</v>
      </c>
      <c r="Y32" s="55" t="e">
        <f t="shared" si="14"/>
        <v>#N/A</v>
      </c>
      <c r="Z32" s="55" t="e">
        <f t="shared" si="15"/>
        <v>#N/A</v>
      </c>
      <c r="AA32" s="55" t="e">
        <f t="shared" si="16"/>
        <v>#N/A</v>
      </c>
      <c r="AB32" s="55" t="e">
        <f t="shared" si="17"/>
        <v>#N/A</v>
      </c>
    </row>
    <row r="33" spans="1:28" ht="17.100000000000001" customHeight="1" x14ac:dyDescent="0.25">
      <c r="A33" s="134"/>
      <c r="B33" s="135"/>
      <c r="C33" s="136"/>
      <c r="D33" s="137"/>
      <c r="E33" s="138"/>
      <c r="F33" s="106"/>
      <c r="G33" s="42"/>
      <c r="H33" s="47" t="str">
        <f t="shared" si="8"/>
        <v/>
      </c>
      <c r="I33" s="48" t="str">
        <f t="shared" si="0"/>
        <v xml:space="preserve"> </v>
      </c>
      <c r="J33" s="44" t="str">
        <f t="shared" si="1"/>
        <v/>
      </c>
      <c r="K33" s="3"/>
      <c r="L33" s="10" t="str">
        <f t="shared" si="2"/>
        <v/>
      </c>
      <c r="M33" s="9" t="str">
        <f t="shared" si="3"/>
        <v/>
      </c>
      <c r="N33" s="22"/>
      <c r="P33" s="111" t="s">
        <v>95</v>
      </c>
      <c r="Q33" s="112">
        <f>INTERCEPT(H9:H42,I9:I42)</f>
        <v>465.63222432686666</v>
      </c>
      <c r="R33" s="61"/>
      <c r="Y33" s="55" t="e">
        <f t="shared" ref="Y33:Y42" si="18">IF(OR(ISTEXT(N33),F33=""),#N/A,LN(I33))</f>
        <v>#N/A</v>
      </c>
      <c r="Z33" s="55" t="e">
        <f t="shared" ref="Z33:Z42" si="19">IF(OR(ISTEXT(N33),F33=""),#N/A,LN(H33))</f>
        <v>#N/A</v>
      </c>
      <c r="AA33" s="55" t="e">
        <f t="shared" si="16"/>
        <v>#N/A</v>
      </c>
      <c r="AB33" s="55" t="e">
        <f t="shared" si="17"/>
        <v>#N/A</v>
      </c>
    </row>
    <row r="34" spans="1:28" ht="17.100000000000001" customHeight="1" x14ac:dyDescent="0.25">
      <c r="A34" s="134"/>
      <c r="B34" s="135"/>
      <c r="C34" s="136"/>
      <c r="D34" s="137"/>
      <c r="E34" s="138"/>
      <c r="F34" s="106"/>
      <c r="G34" s="42"/>
      <c r="H34" s="47" t="str">
        <f t="shared" si="8"/>
        <v/>
      </c>
      <c r="I34" s="48" t="str">
        <f t="shared" si="0"/>
        <v xml:space="preserve"> </v>
      </c>
      <c r="J34" s="44" t="str">
        <f t="shared" si="1"/>
        <v/>
      </c>
      <c r="K34" s="3"/>
      <c r="L34" s="10" t="str">
        <f t="shared" si="2"/>
        <v/>
      </c>
      <c r="M34" s="9" t="str">
        <f t="shared" si="3"/>
        <v/>
      </c>
      <c r="N34" s="22"/>
      <c r="P34" s="229" t="s">
        <v>4</v>
      </c>
      <c r="Q34" s="231">
        <f>RSQ(H9:H42,I9:I42)</f>
        <v>0.99353829969005336</v>
      </c>
      <c r="Y34" s="55" t="e">
        <f t="shared" si="18"/>
        <v>#N/A</v>
      </c>
      <c r="Z34" s="55" t="e">
        <f t="shared" si="19"/>
        <v>#N/A</v>
      </c>
      <c r="AA34" s="55" t="e">
        <f t="shared" si="16"/>
        <v>#N/A</v>
      </c>
      <c r="AB34" s="55" t="e">
        <f t="shared" si="17"/>
        <v>#N/A</v>
      </c>
    </row>
    <row r="35" spans="1:28" ht="17.100000000000001" customHeight="1" thickBot="1" x14ac:dyDescent="0.3">
      <c r="A35" s="134"/>
      <c r="B35" s="135"/>
      <c r="C35" s="136"/>
      <c r="D35" s="137"/>
      <c r="E35" s="138"/>
      <c r="F35" s="106"/>
      <c r="G35" s="42"/>
      <c r="H35" s="47" t="str">
        <f t="shared" si="8"/>
        <v/>
      </c>
      <c r="I35" s="48" t="str">
        <f t="shared" si="0"/>
        <v xml:space="preserve"> </v>
      </c>
      <c r="J35" s="44" t="str">
        <f t="shared" si="1"/>
        <v/>
      </c>
      <c r="K35" s="3"/>
      <c r="L35" s="10" t="str">
        <f t="shared" si="2"/>
        <v/>
      </c>
      <c r="M35" s="9" t="str">
        <f t="shared" si="3"/>
        <v/>
      </c>
      <c r="N35" s="22"/>
      <c r="P35" s="230"/>
      <c r="Q35" s="232"/>
      <c r="Y35" s="55" t="e">
        <f t="shared" si="18"/>
        <v>#N/A</v>
      </c>
      <c r="Z35" s="55" t="e">
        <f t="shared" si="19"/>
        <v>#N/A</v>
      </c>
      <c r="AA35" s="55" t="e">
        <f t="shared" si="16"/>
        <v>#N/A</v>
      </c>
      <c r="AB35" s="55" t="e">
        <f t="shared" si="17"/>
        <v>#N/A</v>
      </c>
    </row>
    <row r="36" spans="1:28" ht="17.100000000000001" customHeight="1" x14ac:dyDescent="0.25">
      <c r="A36" s="134"/>
      <c r="B36" s="135"/>
      <c r="C36" s="136"/>
      <c r="D36" s="137"/>
      <c r="E36" s="138"/>
      <c r="F36" s="106"/>
      <c r="G36" s="42"/>
      <c r="H36" s="47" t="str">
        <f t="shared" si="8"/>
        <v/>
      </c>
      <c r="I36" s="48" t="str">
        <f t="shared" si="0"/>
        <v xml:space="preserve"> </v>
      </c>
      <c r="J36" s="44" t="str">
        <f t="shared" si="1"/>
        <v/>
      </c>
      <c r="K36" s="3"/>
      <c r="L36" s="10" t="str">
        <f t="shared" si="2"/>
        <v/>
      </c>
      <c r="M36" s="9" t="str">
        <f t="shared" si="3"/>
        <v/>
      </c>
      <c r="N36" s="22"/>
      <c r="Y36" s="55" t="e">
        <f t="shared" si="18"/>
        <v>#N/A</v>
      </c>
      <c r="Z36" s="55" t="e">
        <f t="shared" si="19"/>
        <v>#N/A</v>
      </c>
      <c r="AA36" s="55" t="e">
        <f t="shared" si="16"/>
        <v>#N/A</v>
      </c>
      <c r="AB36" s="55" t="e">
        <f t="shared" si="17"/>
        <v>#N/A</v>
      </c>
    </row>
    <row r="37" spans="1:28" ht="17.100000000000001" customHeight="1" x14ac:dyDescent="0.25">
      <c r="A37" s="134"/>
      <c r="B37" s="135"/>
      <c r="C37" s="136"/>
      <c r="D37" s="137"/>
      <c r="E37" s="138"/>
      <c r="F37" s="106"/>
      <c r="G37" s="42"/>
      <c r="H37" s="47" t="str">
        <f t="shared" si="8"/>
        <v/>
      </c>
      <c r="I37" s="48" t="str">
        <f t="shared" si="0"/>
        <v xml:space="preserve"> </v>
      </c>
      <c r="J37" s="44" t="str">
        <f t="shared" si="1"/>
        <v/>
      </c>
      <c r="K37" s="3"/>
      <c r="L37" s="10" t="str">
        <f t="shared" si="2"/>
        <v/>
      </c>
      <c r="M37" s="9" t="str">
        <f t="shared" si="3"/>
        <v/>
      </c>
      <c r="N37" s="22"/>
      <c r="Y37" s="55" t="e">
        <f t="shared" si="18"/>
        <v>#N/A</v>
      </c>
      <c r="Z37" s="55" t="e">
        <f t="shared" si="19"/>
        <v>#N/A</v>
      </c>
      <c r="AA37" s="55" t="e">
        <f t="shared" si="16"/>
        <v>#N/A</v>
      </c>
      <c r="AB37" s="55" t="e">
        <f t="shared" si="17"/>
        <v>#N/A</v>
      </c>
    </row>
    <row r="38" spans="1:28" ht="17.100000000000001" customHeight="1" x14ac:dyDescent="0.25">
      <c r="A38" s="134"/>
      <c r="B38" s="135"/>
      <c r="C38" s="136"/>
      <c r="D38" s="137"/>
      <c r="E38" s="138"/>
      <c r="F38" s="106"/>
      <c r="G38" s="42"/>
      <c r="H38" s="47" t="str">
        <f t="shared" si="8"/>
        <v/>
      </c>
      <c r="I38" s="48" t="str">
        <f t="shared" si="0"/>
        <v xml:space="preserve"> </v>
      </c>
      <c r="J38" s="44" t="str">
        <f t="shared" si="1"/>
        <v/>
      </c>
      <c r="K38" s="3"/>
      <c r="L38" s="10" t="str">
        <f t="shared" si="2"/>
        <v/>
      </c>
      <c r="M38" s="9" t="str">
        <f t="shared" si="3"/>
        <v/>
      </c>
      <c r="N38" s="22"/>
      <c r="Y38" s="55" t="e">
        <f t="shared" si="18"/>
        <v>#N/A</v>
      </c>
      <c r="Z38" s="55" t="e">
        <f t="shared" si="19"/>
        <v>#N/A</v>
      </c>
      <c r="AA38" s="55" t="e">
        <f t="shared" si="16"/>
        <v>#N/A</v>
      </c>
      <c r="AB38" s="55" t="e">
        <f t="shared" si="17"/>
        <v>#N/A</v>
      </c>
    </row>
    <row r="39" spans="1:28" ht="17.100000000000001" customHeight="1" x14ac:dyDescent="0.25">
      <c r="A39" s="134"/>
      <c r="B39" s="135"/>
      <c r="C39" s="136"/>
      <c r="D39" s="137"/>
      <c r="E39" s="138"/>
      <c r="F39" s="106"/>
      <c r="G39" s="62"/>
      <c r="H39" s="47" t="str">
        <f t="shared" si="8"/>
        <v/>
      </c>
      <c r="I39" s="48" t="str">
        <f t="shared" si="0"/>
        <v xml:space="preserve"> </v>
      </c>
      <c r="J39" s="44" t="str">
        <f t="shared" si="1"/>
        <v/>
      </c>
      <c r="K39" s="3"/>
      <c r="L39" s="10" t="str">
        <f t="shared" si="2"/>
        <v/>
      </c>
      <c r="M39" s="9" t="str">
        <f t="shared" si="3"/>
        <v/>
      </c>
      <c r="N39" s="22"/>
      <c r="Y39" s="55" t="e">
        <f t="shared" si="18"/>
        <v>#N/A</v>
      </c>
      <c r="Z39" s="55" t="e">
        <f t="shared" si="19"/>
        <v>#N/A</v>
      </c>
      <c r="AA39" s="55" t="e">
        <f t="shared" si="16"/>
        <v>#N/A</v>
      </c>
      <c r="AB39" s="55" t="e">
        <f t="shared" si="17"/>
        <v>#N/A</v>
      </c>
    </row>
    <row r="40" spans="1:28" ht="17.100000000000001" customHeight="1" x14ac:dyDescent="0.25">
      <c r="A40" s="134"/>
      <c r="B40" s="135"/>
      <c r="C40" s="136"/>
      <c r="D40" s="137"/>
      <c r="E40" s="138"/>
      <c r="F40" s="106"/>
      <c r="G40" s="62"/>
      <c r="H40" s="47" t="str">
        <f t="shared" si="8"/>
        <v/>
      </c>
      <c r="I40" s="48" t="str">
        <f t="shared" si="0"/>
        <v xml:space="preserve"> </v>
      </c>
      <c r="J40" s="44" t="str">
        <f t="shared" si="1"/>
        <v/>
      </c>
      <c r="K40" s="3"/>
      <c r="L40" s="10" t="str">
        <f t="shared" si="2"/>
        <v/>
      </c>
      <c r="M40" s="9" t="str">
        <f t="shared" si="3"/>
        <v/>
      </c>
      <c r="N40" s="22"/>
      <c r="Y40" s="55" t="e">
        <f t="shared" si="18"/>
        <v>#N/A</v>
      </c>
      <c r="Z40" s="55" t="e">
        <f t="shared" si="19"/>
        <v>#N/A</v>
      </c>
      <c r="AA40" s="55" t="e">
        <f t="shared" si="16"/>
        <v>#N/A</v>
      </c>
      <c r="AB40" s="55" t="e">
        <f t="shared" si="17"/>
        <v>#N/A</v>
      </c>
    </row>
    <row r="41" spans="1:28" ht="17.100000000000001" customHeight="1" x14ac:dyDescent="0.25">
      <c r="A41" s="134"/>
      <c r="B41" s="135"/>
      <c r="C41" s="136"/>
      <c r="D41" s="137"/>
      <c r="E41" s="138"/>
      <c r="F41" s="106"/>
      <c r="G41" s="62"/>
      <c r="H41" s="47" t="str">
        <f t="shared" si="8"/>
        <v/>
      </c>
      <c r="I41" s="48" t="str">
        <f t="shared" si="0"/>
        <v xml:space="preserve"> </v>
      </c>
      <c r="J41" s="44" t="str">
        <f t="shared" si="1"/>
        <v/>
      </c>
      <c r="K41" s="3"/>
      <c r="L41" s="10" t="str">
        <f t="shared" si="2"/>
        <v/>
      </c>
      <c r="M41" s="9" t="str">
        <f t="shared" si="3"/>
        <v/>
      </c>
      <c r="N41" s="22"/>
      <c r="Y41" s="55" t="e">
        <f t="shared" si="18"/>
        <v>#N/A</v>
      </c>
      <c r="Z41" s="55" t="e">
        <f t="shared" si="19"/>
        <v>#N/A</v>
      </c>
      <c r="AA41" s="55" t="e">
        <f t="shared" si="16"/>
        <v>#N/A</v>
      </c>
      <c r="AB41" s="55" t="e">
        <f t="shared" si="17"/>
        <v>#N/A</v>
      </c>
    </row>
    <row r="42" spans="1:28" ht="17.100000000000001" customHeight="1" x14ac:dyDescent="0.25">
      <c r="A42" s="134"/>
      <c r="B42" s="135"/>
      <c r="C42" s="136"/>
      <c r="D42" s="137"/>
      <c r="E42" s="138"/>
      <c r="F42" s="106"/>
      <c r="G42" s="62"/>
      <c r="H42" s="47" t="str">
        <f t="shared" si="8"/>
        <v/>
      </c>
      <c r="I42" s="48" t="str">
        <f t="shared" si="0"/>
        <v xml:space="preserve"> </v>
      </c>
      <c r="J42" s="44" t="str">
        <f t="shared" si="1"/>
        <v/>
      </c>
      <c r="K42" s="3"/>
      <c r="L42" s="10" t="str">
        <f t="shared" si="2"/>
        <v/>
      </c>
      <c r="M42" s="9" t="str">
        <f t="shared" si="3"/>
        <v/>
      </c>
      <c r="N42" s="22"/>
      <c r="Y42" s="55" t="e">
        <f t="shared" si="18"/>
        <v>#N/A</v>
      </c>
      <c r="Z42" s="55" t="e">
        <f t="shared" si="19"/>
        <v>#N/A</v>
      </c>
      <c r="AA42" s="55" t="e">
        <f t="shared" si="16"/>
        <v>#N/A</v>
      </c>
      <c r="AB42" s="55" t="e">
        <f t="shared" si="17"/>
        <v>#N/A</v>
      </c>
    </row>
    <row r="43" spans="1:28" x14ac:dyDescent="0.25">
      <c r="B43" s="50"/>
      <c r="C43" s="51"/>
      <c r="D43" s="41"/>
      <c r="E43" s="63"/>
      <c r="F43" s="64"/>
      <c r="G43" s="37"/>
      <c r="H43" s="65"/>
      <c r="I43" s="66"/>
      <c r="J43" s="44"/>
      <c r="K43" s="3"/>
      <c r="M43" s="4"/>
      <c r="N43" s="3"/>
      <c r="Y43" s="55"/>
      <c r="Z43" s="55"/>
      <c r="AA43" s="55"/>
      <c r="AB43" s="55"/>
    </row>
    <row r="44" spans="1:28" x14ac:dyDescent="0.25">
      <c r="B44" s="50"/>
      <c r="C44" s="51"/>
      <c r="D44" s="41"/>
      <c r="E44" s="63"/>
      <c r="F44" s="64"/>
      <c r="G44" s="37"/>
      <c r="H44" s="65"/>
      <c r="I44" s="66"/>
      <c r="J44" s="67"/>
      <c r="K44" s="3"/>
      <c r="L44" s="4"/>
      <c r="M44" s="4"/>
      <c r="N44" s="3"/>
      <c r="Y44" s="55"/>
      <c r="Z44" s="55"/>
      <c r="AA44" s="55"/>
      <c r="AB44" s="55"/>
    </row>
    <row r="45" spans="1:28" x14ac:dyDescent="0.25">
      <c r="B45" s="50"/>
      <c r="C45" s="51"/>
      <c r="D45" s="41"/>
      <c r="E45" s="63"/>
      <c r="F45" s="64"/>
      <c r="G45" s="37"/>
      <c r="H45" s="65"/>
      <c r="I45" s="66"/>
      <c r="J45" s="67"/>
      <c r="K45" s="3"/>
      <c r="L45" s="4"/>
      <c r="M45" s="4"/>
      <c r="N45" s="3"/>
      <c r="W45" s="4"/>
      <c r="Y45" s="55"/>
      <c r="Z45" s="55"/>
      <c r="AA45" s="55"/>
      <c r="AB45" s="55"/>
    </row>
    <row r="46" spans="1:28" ht="18.75" x14ac:dyDescent="0.3">
      <c r="B46" s="68"/>
      <c r="C46" s="69"/>
      <c r="D46" s="70"/>
      <c r="E46" s="71"/>
      <c r="F46" s="72"/>
      <c r="G46" s="73"/>
      <c r="H46" s="74"/>
      <c r="I46" s="75"/>
      <c r="J46" s="76"/>
      <c r="K46" s="15"/>
      <c r="L46" s="77"/>
      <c r="M46" s="77"/>
      <c r="Y46" s="55"/>
      <c r="Z46" s="55"/>
      <c r="AA46" s="55"/>
      <c r="AB46" s="55"/>
    </row>
    <row r="47" spans="1:28" ht="18.75" x14ac:dyDescent="0.3">
      <c r="B47" s="68"/>
      <c r="C47" s="69"/>
      <c r="D47" s="70"/>
      <c r="E47" s="71"/>
      <c r="F47" s="72"/>
      <c r="G47" s="73"/>
      <c r="H47" s="74"/>
      <c r="I47" s="75"/>
      <c r="J47" s="76"/>
      <c r="K47" s="15"/>
      <c r="L47" s="77"/>
      <c r="M47" s="77"/>
      <c r="Y47" s="55"/>
      <c r="Z47" s="55"/>
      <c r="AA47" s="55"/>
      <c r="AB47" s="55"/>
    </row>
    <row r="48" spans="1:28" x14ac:dyDescent="0.25">
      <c r="B48" s="50"/>
      <c r="C48" s="51"/>
      <c r="D48" s="41"/>
      <c r="E48" s="63"/>
      <c r="F48" s="64"/>
      <c r="G48" s="37"/>
      <c r="H48" s="65"/>
      <c r="I48" s="66"/>
      <c r="J48" s="67"/>
      <c r="K48" s="3"/>
      <c r="L48" s="4"/>
      <c r="M48" s="4"/>
      <c r="N48" s="3"/>
      <c r="Y48" s="55"/>
      <c r="Z48" s="55"/>
      <c r="AA48" s="55"/>
      <c r="AB48" s="55"/>
    </row>
    <row r="49" spans="4:28" x14ac:dyDescent="0.25">
      <c r="D49" s="41"/>
      <c r="E49" s="63"/>
      <c r="F49" s="64"/>
      <c r="G49" s="37"/>
      <c r="H49" s="65"/>
      <c r="I49" s="66"/>
      <c r="J49" s="67"/>
      <c r="K49" s="3"/>
      <c r="L49" s="4"/>
      <c r="M49" s="4"/>
    </row>
    <row r="50" spans="4:28" x14ac:dyDescent="0.25">
      <c r="D50" s="41"/>
      <c r="E50" s="63"/>
      <c r="F50" s="78"/>
      <c r="G50" s="37"/>
      <c r="H50" s="65"/>
      <c r="I50" s="66"/>
      <c r="J50" s="67"/>
      <c r="K50" s="3"/>
      <c r="L50" s="4"/>
      <c r="M50" s="4"/>
    </row>
    <row r="51" spans="4:28" x14ac:dyDescent="0.25">
      <c r="D51" s="41"/>
      <c r="E51" s="63"/>
      <c r="F51" s="64"/>
      <c r="G51" s="37"/>
      <c r="H51" s="65"/>
      <c r="I51" s="66"/>
      <c r="J51" s="67"/>
      <c r="K51" s="3"/>
      <c r="L51" s="4"/>
      <c r="M51" s="4"/>
    </row>
    <row r="52" spans="4:28" x14ac:dyDescent="0.25">
      <c r="D52" s="41"/>
      <c r="E52" s="63"/>
      <c r="F52" s="64"/>
      <c r="G52" s="37"/>
      <c r="H52" s="65"/>
      <c r="I52" s="66"/>
      <c r="J52" s="67"/>
      <c r="K52" s="3"/>
      <c r="L52" s="4"/>
      <c r="M52" s="4"/>
    </row>
    <row r="53" spans="4:28" x14ac:dyDescent="0.25">
      <c r="D53" s="41"/>
      <c r="E53" s="63"/>
      <c r="F53" s="64"/>
      <c r="G53" s="37"/>
      <c r="H53" s="65"/>
      <c r="I53" s="66"/>
      <c r="J53" s="67"/>
      <c r="K53" s="3"/>
      <c r="L53" s="4"/>
      <c r="M53" s="4"/>
      <c r="Y53" s="55"/>
      <c r="Z53" s="55"/>
      <c r="AA53" s="55"/>
      <c r="AB53" s="55"/>
    </row>
    <row r="54" spans="4:28" x14ac:dyDescent="0.25">
      <c r="D54" s="41"/>
      <c r="E54" s="63"/>
      <c r="F54" s="64"/>
      <c r="G54" s="37"/>
      <c r="H54" s="65"/>
      <c r="I54" s="66"/>
      <c r="J54" s="67"/>
      <c r="K54" s="3"/>
      <c r="L54" s="4"/>
      <c r="M54" s="4"/>
      <c r="Y54" s="55"/>
      <c r="Z54" s="55"/>
      <c r="AA54" s="55"/>
      <c r="AB54" s="55"/>
    </row>
    <row r="55" spans="4:28" x14ac:dyDescent="0.25">
      <c r="N55" s="3"/>
      <c r="Y55" s="55"/>
      <c r="Z55" s="55"/>
      <c r="AA55" s="55"/>
      <c r="AB55" s="55"/>
    </row>
    <row r="56" spans="4:28" x14ac:dyDescent="0.25">
      <c r="Y56" s="55"/>
      <c r="Z56" s="55"/>
      <c r="AA56" s="55"/>
      <c r="AB56" s="55"/>
    </row>
    <row r="57" spans="4:28" x14ac:dyDescent="0.25">
      <c r="Y57" s="55"/>
      <c r="Z57" s="55"/>
      <c r="AA57" s="55"/>
      <c r="AB57" s="55"/>
    </row>
    <row r="58" spans="4:28" x14ac:dyDescent="0.25">
      <c r="Y58" s="55"/>
      <c r="Z58" s="55"/>
      <c r="AA58" s="55"/>
      <c r="AB58" s="55"/>
    </row>
  </sheetData>
  <mergeCells count="16">
    <mergeCell ref="P18:P19"/>
    <mergeCell ref="Q18:Q19"/>
    <mergeCell ref="P34:P35"/>
    <mergeCell ref="Q34:Q35"/>
    <mergeCell ref="N7:N8"/>
    <mergeCell ref="A7:A8"/>
    <mergeCell ref="B7:B8"/>
    <mergeCell ref="C7:C8"/>
    <mergeCell ref="D7:D8"/>
    <mergeCell ref="E7:E8"/>
    <mergeCell ref="L7:M7"/>
    <mergeCell ref="F7:F8"/>
    <mergeCell ref="G7:G8"/>
    <mergeCell ref="H7:I7"/>
    <mergeCell ref="J7:J8"/>
    <mergeCell ref="K7:K8"/>
  </mergeCells>
  <phoneticPr fontId="17" type="noConversion"/>
  <pageMargins left="0.7" right="0.7" top="0.78740157499999996" bottom="0.78740157499999996" header="0.3" footer="0.3"/>
  <pageSetup paperSize="9" orientation="portrait" horizontalDpi="4294967293" verticalDpi="0" r:id="rId1"/>
  <drawing r:id="rId2"/>
  <legacyDrawing r:id="rId3"/>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8"/>
  <sheetViews>
    <sheetView zoomScaleNormal="80" zoomScalePageLayoutView="80" workbookViewId="0">
      <selection activeCell="F4" sqref="F4"/>
    </sheetView>
  </sheetViews>
  <sheetFormatPr defaultColWidth="10.85546875" defaultRowHeight="15" x14ac:dyDescent="0.25"/>
  <cols>
    <col min="1" max="1" width="14" customWidth="1"/>
    <col min="2" max="2" width="10.85546875" style="5"/>
    <col min="3" max="3" width="4.28515625" customWidth="1"/>
    <col min="6" max="6" width="11.28515625" style="5" customWidth="1"/>
    <col min="7" max="7" width="10.85546875" style="5"/>
    <col min="10" max="11" width="10.85546875" style="79"/>
    <col min="12" max="12" width="7.28515625" customWidth="1"/>
    <col min="18" max="18" width="12.7109375" customWidth="1"/>
  </cols>
  <sheetData>
    <row r="1" spans="1:13" ht="26.25" x14ac:dyDescent="0.4">
      <c r="B1" s="126" t="s">
        <v>77</v>
      </c>
    </row>
    <row r="2" spans="1:13" x14ac:dyDescent="0.25">
      <c r="B2"/>
      <c r="F2" s="5" t="s">
        <v>117</v>
      </c>
      <c r="J2"/>
    </row>
    <row r="3" spans="1:13" ht="30" x14ac:dyDescent="0.25">
      <c r="A3" s="194" t="s">
        <v>118</v>
      </c>
      <c r="B3" s="119" t="s">
        <v>76</v>
      </c>
      <c r="C3" s="120" t="s">
        <v>75</v>
      </c>
      <c r="D3" s="116" t="s">
        <v>55</v>
      </c>
      <c r="E3" s="116" t="s">
        <v>80</v>
      </c>
      <c r="F3" s="166" t="s">
        <v>102</v>
      </c>
      <c r="G3" s="170" t="s">
        <v>96</v>
      </c>
      <c r="H3" s="37" t="s">
        <v>116</v>
      </c>
      <c r="I3" s="80" t="s">
        <v>71</v>
      </c>
      <c r="J3" s="80" t="s">
        <v>81</v>
      </c>
      <c r="K3"/>
    </row>
    <row r="4" spans="1:13" x14ac:dyDescent="0.25">
      <c r="A4" s="193" t="s">
        <v>123</v>
      </c>
      <c r="B4" s="121">
        <v>2385</v>
      </c>
      <c r="C4" s="122">
        <v>6</v>
      </c>
      <c r="D4" s="123">
        <v>14300</v>
      </c>
      <c r="E4" s="117">
        <v>6.28</v>
      </c>
      <c r="F4" s="169">
        <f>J4*CALIBRATION!$Q$17</f>
        <v>1661.8465180510675</v>
      </c>
      <c r="G4" s="171">
        <f>(I4*CALIBRATION!$Q$32+CALIBRATION!$Q$33)*ABS(C4)*(1/'ESTIMATED CCS'!D4+1/CALIBRATION!$D$5)^0.5</f>
        <v>1668.0198939199461</v>
      </c>
      <c r="H4" s="26"/>
      <c r="I4" s="44">
        <f>E4-0.001*CALIBRATION!$D$4*B4^0.5</f>
        <v>6.2111405888784983</v>
      </c>
      <c r="J4" s="44">
        <f>I4^CALIBRATION!$Q$15*ABS(C4)*(1/'ESTIMATED CCS'!D4+1/CALIBRATION!$D$5)^0.5</f>
        <v>3.5897951874480625</v>
      </c>
      <c r="L4" s="125"/>
      <c r="M4" s="35" t="s">
        <v>42</v>
      </c>
    </row>
    <row r="5" spans="1:13" x14ac:dyDescent="0.25">
      <c r="A5" s="193" t="s">
        <v>127</v>
      </c>
      <c r="B5" s="121">
        <v>2044</v>
      </c>
      <c r="C5" s="122">
        <v>7</v>
      </c>
      <c r="D5" s="123">
        <v>14300</v>
      </c>
      <c r="E5" s="117">
        <v>6.73</v>
      </c>
      <c r="F5" s="169">
        <f>J5*CALIBRATION!$Q$17</f>
        <v>2027.2148695146445</v>
      </c>
      <c r="G5" s="171">
        <f>(I5*CALIBRATION!$Q$32+CALIBRATION!$Q$33)*ABS(C5)*(1/'ESTIMATED CCS'!D5+1/CALIBRATION!$D$5)^0.5</f>
        <v>2043.4365303566308</v>
      </c>
      <c r="I5" s="44">
        <f>E5-0.001*CALIBRATION!$D$4*B5^0.5</f>
        <v>6.6662530283072208</v>
      </c>
      <c r="J5" s="44">
        <f>I5^CALIBRATION!$Q$15*ABS(C5)*(1/'ESTIMATED CCS'!D5+1/CALIBRATION!$D$5)^0.5</f>
        <v>4.3790362728811258</v>
      </c>
      <c r="L5" s="35" t="s">
        <v>61</v>
      </c>
      <c r="M5" s="35" t="s">
        <v>62</v>
      </c>
    </row>
    <row r="6" spans="1:13" x14ac:dyDescent="0.25">
      <c r="A6" s="193" t="s">
        <v>128</v>
      </c>
      <c r="B6" s="121">
        <v>2044</v>
      </c>
      <c r="C6" s="122">
        <v>7</v>
      </c>
      <c r="D6" s="123">
        <v>14300</v>
      </c>
      <c r="E6" s="117">
        <v>5.29</v>
      </c>
      <c r="F6" s="169">
        <f>J6*CALIBRATION!$Q$17</f>
        <v>1738.8587063828302</v>
      </c>
      <c r="G6" s="171">
        <f>(I6*CALIBRATION!$Q$32+CALIBRATION!$Q$33)*ABS(C6)*(1/'ESTIMATED CCS'!D6+1/CALIBRATION!$D$5)^0.5</f>
        <v>1735.2155946596874</v>
      </c>
      <c r="I6" s="44">
        <f>E6-0.001*CALIBRATION!$D$4*B6^0.5</f>
        <v>5.2262530283072204</v>
      </c>
      <c r="J6" s="44">
        <f>I6^CALIBRATION!$Q$15*ABS(C6)*(1/'ESTIMATED CCS'!D6+1/CALIBRATION!$D$5)^0.5</f>
        <v>3.7561510933908218</v>
      </c>
      <c r="L6" s="32" t="s">
        <v>64</v>
      </c>
      <c r="M6" s="32" t="s">
        <v>65</v>
      </c>
    </row>
    <row r="7" spans="1:13" x14ac:dyDescent="0.25">
      <c r="A7" s="193" t="s">
        <v>129</v>
      </c>
      <c r="B7" s="121">
        <v>1789</v>
      </c>
      <c r="C7" s="122">
        <v>8</v>
      </c>
      <c r="D7" s="123">
        <v>14300</v>
      </c>
      <c r="E7" s="117">
        <v>6.17</v>
      </c>
      <c r="F7" s="169">
        <f>J7*CALIBRATION!$Q$17</f>
        <v>2193.0599313117204</v>
      </c>
      <c r="G7" s="171">
        <f>(I7*CALIBRATION!$Q$32+CALIBRATION!$Q$33)*ABS(C7)*(1/'ESTIMATED CCS'!D7+1/CALIBRATION!$D$5)^0.5</f>
        <v>2199.374047232835</v>
      </c>
      <c r="I7" s="44">
        <f>E7-0.001*CALIBRATION!$D$4*B7^0.5</f>
        <v>6.1103618335291907</v>
      </c>
      <c r="J7" s="44">
        <f>I7^CALIBRATION!$Q$15*ABS(C7)*(1/'ESTIMATED CCS'!D7+1/CALIBRATION!$D$5)^0.5</f>
        <v>4.737282234968748</v>
      </c>
      <c r="L7" s="32" t="s">
        <v>97</v>
      </c>
      <c r="M7" s="32" t="s">
        <v>122</v>
      </c>
    </row>
    <row r="8" spans="1:13" x14ac:dyDescent="0.25">
      <c r="A8" s="193" t="s">
        <v>129</v>
      </c>
      <c r="B8" s="121">
        <v>1789</v>
      </c>
      <c r="C8" s="122">
        <v>8</v>
      </c>
      <c r="D8" s="123">
        <v>14300</v>
      </c>
      <c r="E8" s="117">
        <v>4.5199999999999996</v>
      </c>
      <c r="F8" s="169">
        <f>J8*CALIBRATION!$Q$17</f>
        <v>1798.3197498555312</v>
      </c>
      <c r="G8" s="171">
        <f>(I8*CALIBRATION!$Q$32+CALIBRATION!$Q$33)*ABS(C8)*(1/'ESTIMATED CCS'!D8+1/CALIBRATION!$D$5)^0.5</f>
        <v>1795.7513933439802</v>
      </c>
      <c r="I8" s="44">
        <f>E8-0.001*CALIBRATION!$D$4*B8^0.5</f>
        <v>4.4603618335291904</v>
      </c>
      <c r="J8" s="44">
        <f>I8^CALIBRATION!$Q$15*ABS(C8)*(1/'ESTIMATED CCS'!D8+1/CALIBRATION!$D$5)^0.5</f>
        <v>3.8845943433422492</v>
      </c>
      <c r="L8" s="38" t="s">
        <v>71</v>
      </c>
      <c r="M8" s="38" t="s">
        <v>78</v>
      </c>
    </row>
    <row r="9" spans="1:13" x14ac:dyDescent="0.25">
      <c r="A9" s="193" t="s">
        <v>124</v>
      </c>
      <c r="B9" s="121">
        <v>1590</v>
      </c>
      <c r="C9" s="122">
        <v>9</v>
      </c>
      <c r="D9" s="123">
        <v>14300</v>
      </c>
      <c r="E9" s="117">
        <v>5.4</v>
      </c>
      <c r="F9" s="169">
        <f>J9*CALIBRATION!$Q$17</f>
        <v>2267.2414628934889</v>
      </c>
      <c r="G9" s="171">
        <f>(I9*CALIBRATION!$Q$32+CALIBRATION!$Q$33)*ABS(C9)*(1/'ESTIMATED CCS'!D9+1/CALIBRATION!$D$5)^0.5</f>
        <v>2263.3336239407749</v>
      </c>
      <c r="I9" s="44">
        <f>E9-0.001*CALIBRATION!$D$4*B9^0.5</f>
        <v>5.3437765262545973</v>
      </c>
      <c r="J9" s="44">
        <f>I9^CALIBRATION!$Q$15*ABS(C9)*(1/'ESTIMATED CCS'!D9+1/CALIBRATION!$D$5)^0.5</f>
        <v>4.8975235702408275</v>
      </c>
      <c r="L9" s="38" t="s">
        <v>81</v>
      </c>
      <c r="M9" s="38" t="s">
        <v>83</v>
      </c>
    </row>
    <row r="10" spans="1:13" x14ac:dyDescent="0.25">
      <c r="A10" s="193" t="s">
        <v>125</v>
      </c>
      <c r="B10" s="121">
        <v>1431</v>
      </c>
      <c r="C10" s="122">
        <v>10</v>
      </c>
      <c r="D10" s="123">
        <v>14300</v>
      </c>
      <c r="E10" s="117">
        <v>4.96</v>
      </c>
      <c r="F10" s="169">
        <f>J10*CALIBRATION!$Q$17</f>
        <v>2387.198813712519</v>
      </c>
      <c r="G10" s="171">
        <f>(I10*CALIBRATION!$Q$32+CALIBRATION!$Q$33)*ABS(C10)*(1/'ESTIMATED CCS'!D10+1/CALIBRATION!$D$5)^0.5</f>
        <v>2381.1564753480034</v>
      </c>
      <c r="I10" s="44">
        <f>E10-0.001*CALIBRATION!$D$4*B10^0.5</f>
        <v>4.9066617294993549</v>
      </c>
      <c r="J10" s="44">
        <f>I10^CALIBRATION!$Q$15*ABS(C10)*(1/'ESTIMATED CCS'!D10+1/CALIBRATION!$D$5)^0.5</f>
        <v>5.1566463688818152</v>
      </c>
      <c r="L10" s="38" t="s">
        <v>87</v>
      </c>
      <c r="M10" s="34" t="s">
        <v>101</v>
      </c>
    </row>
    <row r="11" spans="1:13" x14ac:dyDescent="0.25">
      <c r="A11" s="193" t="s">
        <v>126</v>
      </c>
      <c r="B11" s="121">
        <v>1301</v>
      </c>
      <c r="C11" s="122">
        <v>11</v>
      </c>
      <c r="D11" s="123">
        <v>14300</v>
      </c>
      <c r="E11" s="117">
        <v>4.74</v>
      </c>
      <c r="F11" s="169">
        <f>J11*CALIBRATION!$Q$17</f>
        <v>2551.9112116976048</v>
      </c>
      <c r="G11" s="171">
        <f>(I11*CALIBRATION!$Q$32+CALIBRATION!$Q$33)*ABS(C11)*(1/'ESTIMATED CCS'!D11+1/CALIBRATION!$D$5)^0.5</f>
        <v>2546.1089405384469</v>
      </c>
      <c r="I11" s="44">
        <f>E11-0.001*CALIBRATION!$D$4*B11^0.5</f>
        <v>4.6891421775928226</v>
      </c>
      <c r="J11" s="44">
        <f>I11^CALIBRATION!$Q$15*ABS(C11)*(1/'ESTIMATED CCS'!D11+1/CALIBRATION!$D$5)^0.5</f>
        <v>5.5124456362493692</v>
      </c>
    </row>
    <row r="12" spans="1:13" x14ac:dyDescent="0.25">
      <c r="A12" s="193"/>
      <c r="B12" s="121"/>
      <c r="C12" s="122"/>
      <c r="D12" s="123"/>
      <c r="E12" s="117"/>
      <c r="F12" s="169"/>
      <c r="G12" s="171"/>
      <c r="I12" s="44">
        <f>E12-0.001*CALIBRATION!$D$4*B12^0.5</f>
        <v>0</v>
      </c>
      <c r="J12" s="44" t="e">
        <f>I12^CALIBRATION!$Q$15*ABS(C12)*(1/'ESTIMATED CCS'!D12+1/CALIBRATION!$D$5)^0.5</f>
        <v>#DIV/0!</v>
      </c>
      <c r="L12" t="s">
        <v>98</v>
      </c>
    </row>
    <row r="13" spans="1:13" x14ac:dyDescent="0.25">
      <c r="A13" s="193"/>
      <c r="B13" s="121"/>
      <c r="C13" s="122"/>
      <c r="D13" s="123"/>
      <c r="E13" s="117"/>
      <c r="F13" s="169" t="e">
        <f>J13*CALIBRATION!$Q$17</f>
        <v>#DIV/0!</v>
      </c>
      <c r="G13" s="171" t="e">
        <f>(I13*CALIBRATION!$Q$32+CALIBRATION!$Q$33)*ABS(C13)*(1/'ESTIMATED CCS'!D13+1/CALIBRATION!$D$5)^0.5</f>
        <v>#DIV/0!</v>
      </c>
      <c r="I13" s="44">
        <f>E13-0.001*CALIBRATION!$D$4*B13^0.5</f>
        <v>0</v>
      </c>
      <c r="J13" s="44" t="e">
        <f>I13^CALIBRATION!$Q$15*ABS(C13)*(1/'ESTIMATED CCS'!D13+1/CALIBRATION!$D$5)^0.5</f>
        <v>#DIV/0!</v>
      </c>
      <c r="L13" t="s">
        <v>99</v>
      </c>
    </row>
    <row r="14" spans="1:13" x14ac:dyDescent="0.25">
      <c r="A14" s="193"/>
      <c r="B14" s="121"/>
      <c r="C14" s="122"/>
      <c r="D14" s="123"/>
      <c r="E14" s="117"/>
      <c r="F14" s="169" t="e">
        <f>J14*CALIBRATION!$Q$17</f>
        <v>#DIV/0!</v>
      </c>
      <c r="G14" s="171" t="e">
        <f>(I14*CALIBRATION!$Q$32+CALIBRATION!$Q$33)*ABS(C14)*(1/'ESTIMATED CCS'!D14+1/CALIBRATION!$D$5)^0.5</f>
        <v>#DIV/0!</v>
      </c>
      <c r="I14" s="44">
        <f>E14-0.001*CALIBRATION!$D$4*B14^0.5</f>
        <v>0</v>
      </c>
      <c r="J14" s="44" t="e">
        <f>I14^CALIBRATION!$Q$15*ABS(C14)*(1/'ESTIMATED CCS'!D14+1/CALIBRATION!$D$5)^0.5</f>
        <v>#DIV/0!</v>
      </c>
      <c r="K14"/>
    </row>
    <row r="15" spans="1:13" x14ac:dyDescent="0.25">
      <c r="A15" s="193"/>
      <c r="B15" s="121"/>
      <c r="C15" s="122"/>
      <c r="D15" s="123"/>
      <c r="E15" s="117"/>
      <c r="F15" s="169" t="e">
        <f>J15*CALIBRATION!$Q$17</f>
        <v>#DIV/0!</v>
      </c>
      <c r="G15" s="171" t="e">
        <f>(I15*CALIBRATION!$Q$32+CALIBRATION!$Q$33)*ABS(C15)*(1/'ESTIMATED CCS'!D15+1/CALIBRATION!$D$5)^0.5</f>
        <v>#DIV/0!</v>
      </c>
      <c r="I15" s="44">
        <f>E15-0.001*CALIBRATION!$D$4*B15^0.5</f>
        <v>0</v>
      </c>
      <c r="J15" s="44" t="e">
        <f>I15^CALIBRATION!$Q$15*ABS(C15)*(1/'ESTIMATED CCS'!D15+1/CALIBRATION!$D$5)^0.5</f>
        <v>#DIV/0!</v>
      </c>
      <c r="K15"/>
    </row>
    <row r="16" spans="1:13" x14ac:dyDescent="0.25">
      <c r="A16" s="193"/>
      <c r="B16" s="121"/>
      <c r="C16" s="124"/>
      <c r="D16" s="123"/>
      <c r="E16" s="117"/>
      <c r="F16" s="169" t="e">
        <f>J16*CALIBRATION!$Q$17</f>
        <v>#DIV/0!</v>
      </c>
      <c r="G16" s="171" t="e">
        <f>(I16*CALIBRATION!$Q$32+CALIBRATION!$Q$33)*ABS(C16)*(1/'ESTIMATED CCS'!D16+1/CALIBRATION!$D$5)^0.5</f>
        <v>#DIV/0!</v>
      </c>
      <c r="I16" s="44">
        <f>E16-0.001*CALIBRATION!$D$4*B16^0.5</f>
        <v>0</v>
      </c>
      <c r="J16" s="44" t="e">
        <f>I16^CALIBRATION!$Q$15*ABS(C16)*(1/'ESTIMATED CCS'!D16+1/CALIBRATION!$D$5)^0.5</f>
        <v>#DIV/0!</v>
      </c>
      <c r="K16"/>
    </row>
    <row r="17" spans="1:11" x14ac:dyDescent="0.25">
      <c r="A17" s="193"/>
      <c r="B17" s="121"/>
      <c r="C17" s="122"/>
      <c r="D17" s="123"/>
      <c r="E17" s="117"/>
      <c r="F17" s="169" t="e">
        <f>J17*CALIBRATION!$Q$17</f>
        <v>#DIV/0!</v>
      </c>
      <c r="G17" s="171" t="e">
        <f>(I17*CALIBRATION!$Q$32+CALIBRATION!$Q$33)*ABS(C17)*(1/'ESTIMATED CCS'!D17+1/CALIBRATION!$D$5)^0.5</f>
        <v>#DIV/0!</v>
      </c>
      <c r="I17" s="44">
        <f>E17-0.001*CALIBRATION!$D$4*B17^0.5</f>
        <v>0</v>
      </c>
      <c r="J17" s="44" t="e">
        <f>I17^CALIBRATION!$Q$15*ABS(C17)*(1/'ESTIMATED CCS'!D17+1/CALIBRATION!$D$5)^0.5</f>
        <v>#DIV/0!</v>
      </c>
      <c r="K17"/>
    </row>
    <row r="18" spans="1:11" x14ac:dyDescent="0.25">
      <c r="A18" s="193"/>
      <c r="B18" s="121"/>
      <c r="C18" s="122"/>
      <c r="D18" s="123"/>
      <c r="E18" s="117"/>
      <c r="F18" s="169" t="e">
        <f>J18*CALIBRATION!$Q$17</f>
        <v>#DIV/0!</v>
      </c>
      <c r="G18" s="171" t="e">
        <f>(I18*CALIBRATION!$Q$32+CALIBRATION!$Q$33)*ABS(C18)*(1/'ESTIMATED CCS'!D18+1/CALIBRATION!$D$5)^0.5</f>
        <v>#DIV/0!</v>
      </c>
      <c r="I18" s="44">
        <f>E18-0.001*CALIBRATION!$D$4*B18^0.5</f>
        <v>0</v>
      </c>
      <c r="J18" s="44" t="e">
        <f>I18^CALIBRATION!$Q$15*ABS(C18)*(1/'ESTIMATED CCS'!D18+1/CALIBRATION!$D$5)^0.5</f>
        <v>#DIV/0!</v>
      </c>
      <c r="K18"/>
    </row>
    <row r="19" spans="1:11" x14ac:dyDescent="0.25">
      <c r="A19" s="193"/>
      <c r="B19" s="121"/>
      <c r="C19" s="122"/>
      <c r="D19" s="123"/>
      <c r="E19" s="117"/>
      <c r="F19" s="169" t="e">
        <f>J19*CALIBRATION!$Q$17</f>
        <v>#DIV/0!</v>
      </c>
      <c r="G19" s="171" t="e">
        <f>(I19*CALIBRATION!$Q$32+CALIBRATION!$Q$33)*ABS(C19)*(1/'ESTIMATED CCS'!D19+1/CALIBRATION!$D$5)^0.5</f>
        <v>#DIV/0!</v>
      </c>
      <c r="I19" s="44">
        <f>E19-0.001*CALIBRATION!$D$4*B19^0.5</f>
        <v>0</v>
      </c>
      <c r="J19" s="44" t="e">
        <f>I19^CALIBRATION!$Q$15*ABS(C19)*(1/'ESTIMATED CCS'!D19+1/CALIBRATION!$D$5)^0.5</f>
        <v>#DIV/0!</v>
      </c>
      <c r="K19"/>
    </row>
    <row r="20" spans="1:11" x14ac:dyDescent="0.25">
      <c r="A20" s="193"/>
      <c r="B20" s="121"/>
      <c r="C20" s="122"/>
      <c r="D20" s="123"/>
      <c r="E20" s="117"/>
      <c r="F20" s="169" t="e">
        <f>J20*CALIBRATION!$Q$17</f>
        <v>#DIV/0!</v>
      </c>
      <c r="G20" s="171" t="e">
        <f>(I20*CALIBRATION!$Q$32+CALIBRATION!$Q$33)*ABS(C20)*(1/'ESTIMATED CCS'!D20+1/CALIBRATION!$D$5)^0.5</f>
        <v>#DIV/0!</v>
      </c>
      <c r="I20" s="44">
        <f>E20-0.001*CALIBRATION!$D$4*B20^0.5</f>
        <v>0</v>
      </c>
      <c r="J20" s="44" t="e">
        <f>I20^CALIBRATION!$Q$15*ABS(C20)*(1/'ESTIMATED CCS'!D20+1/CALIBRATION!$D$5)^0.5</f>
        <v>#DIV/0!</v>
      </c>
      <c r="K20"/>
    </row>
    <row r="21" spans="1:11" x14ac:dyDescent="0.25">
      <c r="A21" s="193"/>
      <c r="B21" s="121"/>
      <c r="C21" s="122"/>
      <c r="D21" s="123"/>
      <c r="E21" s="117"/>
      <c r="F21" s="169" t="e">
        <f>J21*CALIBRATION!$Q$17</f>
        <v>#DIV/0!</v>
      </c>
      <c r="G21" s="171" t="e">
        <f>(I21*CALIBRATION!$Q$32+CALIBRATION!$Q$33)*ABS(C21)*(1/'ESTIMATED CCS'!D21+1/CALIBRATION!$D$5)^0.5</f>
        <v>#DIV/0!</v>
      </c>
      <c r="I21" s="44">
        <f>E21-0.001*CALIBRATION!$D$4*B21^0.5</f>
        <v>0</v>
      </c>
      <c r="J21" s="44" t="e">
        <f>I21^CALIBRATION!$Q$15*ABS(C21)*(1/'ESTIMATED CCS'!D21+1/CALIBRATION!$D$5)^0.5</f>
        <v>#DIV/0!</v>
      </c>
      <c r="K21"/>
    </row>
    <row r="22" spans="1:11" x14ac:dyDescent="0.25">
      <c r="A22" s="193"/>
      <c r="B22" s="121"/>
      <c r="C22" s="122"/>
      <c r="D22" s="123"/>
      <c r="E22" s="117"/>
      <c r="F22" s="169" t="e">
        <f>J22*CALIBRATION!$Q$17</f>
        <v>#DIV/0!</v>
      </c>
      <c r="G22" s="171" t="e">
        <f>(I22*CALIBRATION!$Q$32+CALIBRATION!$Q$33)*ABS(C22)*(1/'ESTIMATED CCS'!D22+1/CALIBRATION!$D$5)^0.5</f>
        <v>#DIV/0!</v>
      </c>
      <c r="I22" s="44">
        <f>E22-0.001*CALIBRATION!$D$4*B22^0.5</f>
        <v>0</v>
      </c>
      <c r="J22" s="44" t="e">
        <f>I22^CALIBRATION!$Q$15*ABS(C22)*(1/'ESTIMATED CCS'!D22+1/CALIBRATION!$D$5)^0.5</f>
        <v>#DIV/0!</v>
      </c>
      <c r="K22"/>
    </row>
    <row r="23" spans="1:11" x14ac:dyDescent="0.25">
      <c r="A23" s="193"/>
      <c r="B23" s="121"/>
      <c r="C23" s="124"/>
      <c r="D23" s="123"/>
      <c r="E23" s="118"/>
      <c r="F23" s="169" t="e">
        <f>J23*CALIBRATION!$Q$17</f>
        <v>#DIV/0!</v>
      </c>
      <c r="G23" s="171" t="e">
        <f>(I23*CALIBRATION!$Q$32+CALIBRATION!$Q$33)*ABS(C23)*(1/'ESTIMATED CCS'!D23+1/CALIBRATION!$D$5)^0.5</f>
        <v>#DIV/0!</v>
      </c>
      <c r="I23" s="44">
        <f>E23-0.001*CALIBRATION!$D$4*B23^0.5</f>
        <v>0</v>
      </c>
      <c r="J23" s="44" t="e">
        <f>I23^CALIBRATION!$Q$15*ABS(C23)*(1/'ESTIMATED CCS'!D23+1/CALIBRATION!$D$5)^0.5</f>
        <v>#DIV/0!</v>
      </c>
      <c r="K23"/>
    </row>
    <row r="24" spans="1:11" x14ac:dyDescent="0.25">
      <c r="A24" s="193"/>
      <c r="B24" s="121"/>
      <c r="C24" s="122"/>
      <c r="D24" s="123"/>
      <c r="E24" s="117"/>
      <c r="F24" s="169" t="e">
        <f>J24*CALIBRATION!$Q$17</f>
        <v>#DIV/0!</v>
      </c>
      <c r="G24" s="171" t="e">
        <f>(I24*CALIBRATION!$Q$32+CALIBRATION!$Q$33)*ABS(C24)*(1/'ESTIMATED CCS'!D24+1/CALIBRATION!$D$5)^0.5</f>
        <v>#DIV/0!</v>
      </c>
      <c r="I24" s="44">
        <f>E24-0.001*CALIBRATION!$D$4*B24^0.5</f>
        <v>0</v>
      </c>
      <c r="J24" s="44" t="e">
        <f>I24^CALIBRATION!$Q$15*ABS(C24)*(1/'ESTIMATED CCS'!D24+1/CALIBRATION!$D$5)^0.5</f>
        <v>#DIV/0!</v>
      </c>
      <c r="K24"/>
    </row>
    <row r="25" spans="1:11" x14ac:dyDescent="0.25">
      <c r="A25" s="193"/>
      <c r="B25" s="121"/>
      <c r="C25" s="122"/>
      <c r="D25" s="123"/>
      <c r="E25" s="117"/>
      <c r="F25" s="169" t="e">
        <f>J25*CALIBRATION!$Q$17</f>
        <v>#DIV/0!</v>
      </c>
      <c r="G25" s="171" t="e">
        <f>(I25*CALIBRATION!$Q$32+CALIBRATION!$Q$33)*ABS(C25)*(1/'ESTIMATED CCS'!D25+1/CALIBRATION!$D$5)^0.5</f>
        <v>#DIV/0!</v>
      </c>
      <c r="I25" s="44">
        <f>E25-0.001*CALIBRATION!$D$4*B25^0.5</f>
        <v>0</v>
      </c>
      <c r="J25" s="44" t="e">
        <f>I25^CALIBRATION!$Q$15*ABS(C25)*(1/'ESTIMATED CCS'!D25+1/CALIBRATION!$D$5)^0.5</f>
        <v>#DIV/0!</v>
      </c>
      <c r="K25"/>
    </row>
    <row r="26" spans="1:11" x14ac:dyDescent="0.25">
      <c r="A26" s="193"/>
      <c r="B26" s="121"/>
      <c r="C26" s="122"/>
      <c r="D26" s="123"/>
      <c r="E26" s="117"/>
      <c r="F26" s="169" t="e">
        <f>J26*CALIBRATION!$Q$17</f>
        <v>#DIV/0!</v>
      </c>
      <c r="G26" s="171" t="e">
        <f>(I26*CALIBRATION!$Q$32+CALIBRATION!$Q$33)*ABS(C26)*(1/'ESTIMATED CCS'!D26+1/CALIBRATION!$D$5)^0.5</f>
        <v>#DIV/0!</v>
      </c>
      <c r="I26" s="44">
        <f>E26-0.001*CALIBRATION!$D$4*B26^0.5</f>
        <v>0</v>
      </c>
      <c r="J26" s="44" t="e">
        <f>I26^CALIBRATION!$Q$15*ABS(C26)*(1/'ESTIMATED CCS'!D26+1/CALIBRATION!$D$5)^0.5</f>
        <v>#DIV/0!</v>
      </c>
      <c r="K26"/>
    </row>
    <row r="27" spans="1:11" x14ac:dyDescent="0.25">
      <c r="A27" s="193"/>
      <c r="B27" s="121"/>
      <c r="C27" s="122"/>
      <c r="D27" s="123"/>
      <c r="E27" s="117"/>
      <c r="F27" s="169" t="e">
        <f>J27*CALIBRATION!$Q$17</f>
        <v>#DIV/0!</v>
      </c>
      <c r="G27" s="171" t="e">
        <f>(I27*CALIBRATION!$Q$32+CALIBRATION!$Q$33)*ABS(C27)*(1/'ESTIMATED CCS'!D27+1/CALIBRATION!$D$5)^0.5</f>
        <v>#DIV/0!</v>
      </c>
      <c r="I27" s="44">
        <f>E27-0.001*CALIBRATION!$D$4*B27^0.5</f>
        <v>0</v>
      </c>
      <c r="J27" s="44" t="e">
        <f>I27^CALIBRATION!$Q$15*ABS(C27)*(1/'ESTIMATED CCS'!D27+1/CALIBRATION!$D$5)^0.5</f>
        <v>#DIV/0!</v>
      </c>
      <c r="K27"/>
    </row>
    <row r="28" spans="1:11" x14ac:dyDescent="0.25">
      <c r="A28" s="193"/>
      <c r="B28" s="121"/>
      <c r="C28" s="122"/>
      <c r="D28" s="123"/>
      <c r="E28" s="117"/>
      <c r="F28" s="169" t="e">
        <f>J28*CALIBRATION!$Q$17</f>
        <v>#DIV/0!</v>
      </c>
      <c r="G28" s="171" t="e">
        <f>(I28*CALIBRATION!$Q$32+CALIBRATION!$Q$33)*ABS(C28)*(1/'ESTIMATED CCS'!D28+1/CALIBRATION!$D$5)^0.5</f>
        <v>#DIV/0!</v>
      </c>
      <c r="I28" s="44">
        <f>E28-0.001*CALIBRATION!$D$4*B28^0.5</f>
        <v>0</v>
      </c>
      <c r="J28" s="44" t="e">
        <f>I28^CALIBRATION!$Q$15*ABS(C28)*(1/'ESTIMATED CCS'!D28+1/CALIBRATION!$D$5)^0.5</f>
        <v>#DIV/0!</v>
      </c>
      <c r="K28"/>
    </row>
    <row r="29" spans="1:11" x14ac:dyDescent="0.25">
      <c r="A29" s="193"/>
      <c r="B29" s="121"/>
      <c r="C29" s="122"/>
      <c r="D29" s="123"/>
      <c r="E29" s="117"/>
      <c r="F29" s="169" t="e">
        <f>J29*CALIBRATION!$Q$17</f>
        <v>#DIV/0!</v>
      </c>
      <c r="G29" s="171" t="e">
        <f>(I29*CALIBRATION!$Q$32+CALIBRATION!$Q$33)*ABS(C29)*(1/'ESTIMATED CCS'!D29+1/CALIBRATION!$D$5)^0.5</f>
        <v>#DIV/0!</v>
      </c>
      <c r="I29" s="44">
        <f>E29-0.001*CALIBRATION!$D$4*B29^0.5</f>
        <v>0</v>
      </c>
      <c r="J29" s="44" t="e">
        <f>I29^CALIBRATION!$Q$15*ABS(C29)*(1/'ESTIMATED CCS'!D29+1/CALIBRATION!$D$5)^0.5</f>
        <v>#DIV/0!</v>
      </c>
      <c r="K29"/>
    </row>
    <row r="30" spans="1:11" x14ac:dyDescent="0.25">
      <c r="A30" s="193"/>
      <c r="B30" s="121"/>
      <c r="C30" s="122"/>
      <c r="D30" s="123"/>
      <c r="E30" s="117"/>
      <c r="F30" s="169" t="e">
        <f>J30*CALIBRATION!$Q$17</f>
        <v>#DIV/0!</v>
      </c>
      <c r="G30" s="171" t="e">
        <f>(I30*CALIBRATION!$Q$32+CALIBRATION!$Q$33)*ABS(C30)*(1/'ESTIMATED CCS'!D30+1/CALIBRATION!$D$5)^0.5</f>
        <v>#DIV/0!</v>
      </c>
      <c r="I30" s="44">
        <f>E30-0.001*CALIBRATION!$D$4*B30^0.5</f>
        <v>0</v>
      </c>
      <c r="J30" s="44" t="e">
        <f>I30^CALIBRATION!$Q$15*ABS(C30)*(1/'ESTIMATED CCS'!D30+1/CALIBRATION!$D$5)^0.5</f>
        <v>#DIV/0!</v>
      </c>
      <c r="K30"/>
    </row>
    <row r="31" spans="1:11" x14ac:dyDescent="0.25">
      <c r="A31" s="193"/>
      <c r="B31" s="121"/>
      <c r="C31" s="122"/>
      <c r="D31" s="123"/>
      <c r="E31" s="117"/>
      <c r="F31" s="169" t="e">
        <f>J31*CALIBRATION!$Q$17</f>
        <v>#DIV/0!</v>
      </c>
      <c r="G31" s="171" t="e">
        <f>(I31*CALIBRATION!$Q$32+CALIBRATION!$Q$33)*ABS(C31)*(1/'ESTIMATED CCS'!D31+1/CALIBRATION!$D$5)^0.5</f>
        <v>#DIV/0!</v>
      </c>
      <c r="I31" s="44">
        <f>E31-0.001*CALIBRATION!$D$4*B31^0.5</f>
        <v>0</v>
      </c>
      <c r="J31" s="44" t="e">
        <f>I31^CALIBRATION!$Q$15*ABS(C31)*(1/'ESTIMATED CCS'!D31+1/CALIBRATION!$D$5)^0.5</f>
        <v>#DIV/0!</v>
      </c>
      <c r="K31"/>
    </row>
    <row r="32" spans="1:11" x14ac:dyDescent="0.25">
      <c r="A32" s="193"/>
      <c r="B32" s="121"/>
      <c r="C32" s="122"/>
      <c r="D32" s="123"/>
      <c r="E32" s="117"/>
      <c r="F32" s="169" t="e">
        <f>J32*CALIBRATION!$Q$17</f>
        <v>#DIV/0!</v>
      </c>
      <c r="G32" s="171" t="e">
        <f>(I32*CALIBRATION!$Q$32+CALIBRATION!$Q$33)*ABS(C32)*(1/'ESTIMATED CCS'!D32+1/CALIBRATION!$D$5)^0.5</f>
        <v>#DIV/0!</v>
      </c>
      <c r="I32" s="44">
        <f>E32-0.001*CALIBRATION!$D$4*B32^0.5</f>
        <v>0</v>
      </c>
      <c r="J32" s="44" t="e">
        <f>I32^CALIBRATION!$Q$15*ABS(C32)*(1/'ESTIMATED CCS'!D32+1/CALIBRATION!$D$5)^0.5</f>
        <v>#DIV/0!</v>
      </c>
      <c r="K32"/>
    </row>
    <row r="33" spans="1:11" x14ac:dyDescent="0.25">
      <c r="A33" s="193"/>
      <c r="B33" s="121"/>
      <c r="C33" s="122"/>
      <c r="D33" s="123"/>
      <c r="E33" s="117"/>
      <c r="F33" s="169" t="e">
        <f>J33*CALIBRATION!$Q$17</f>
        <v>#DIV/0!</v>
      </c>
      <c r="G33" s="171" t="e">
        <f>(I33*CALIBRATION!$Q$32+CALIBRATION!$Q$33)*ABS(C33)*(1/'ESTIMATED CCS'!D33+1/CALIBRATION!$D$5)^0.5</f>
        <v>#DIV/0!</v>
      </c>
      <c r="I33" s="44">
        <f>E33-0.001*CALIBRATION!$D$4*B33^0.5</f>
        <v>0</v>
      </c>
      <c r="J33" s="44" t="e">
        <f>I33^CALIBRATION!$Q$15*ABS(C33)*(1/'ESTIMATED CCS'!D33+1/CALIBRATION!$D$5)^0.5</f>
        <v>#DIV/0!</v>
      </c>
      <c r="K33"/>
    </row>
    <row r="34" spans="1:11" x14ac:dyDescent="0.25">
      <c r="A34" s="193"/>
      <c r="B34" s="121"/>
      <c r="C34" s="122"/>
      <c r="D34" s="123"/>
      <c r="E34" s="117"/>
      <c r="F34" s="169" t="e">
        <f>J34*CALIBRATION!$Q$17</f>
        <v>#DIV/0!</v>
      </c>
      <c r="G34" s="171" t="e">
        <f>(I34*CALIBRATION!$Q$32+CALIBRATION!$Q$33)*ABS(C34)*(1/'ESTIMATED CCS'!D34+1/CALIBRATION!$D$5)^0.5</f>
        <v>#DIV/0!</v>
      </c>
      <c r="I34" s="44">
        <f>E34-0.001*CALIBRATION!$D$4*B34^0.5</f>
        <v>0</v>
      </c>
      <c r="J34" s="44" t="e">
        <f>I34^CALIBRATION!$Q$15*ABS(C34)*(1/'ESTIMATED CCS'!D34+1/CALIBRATION!$D$5)^0.5</f>
        <v>#DIV/0!</v>
      </c>
      <c r="K34"/>
    </row>
    <row r="35" spans="1:11" x14ac:dyDescent="0.25">
      <c r="A35" s="193"/>
      <c r="B35" s="121"/>
      <c r="C35" s="122"/>
      <c r="D35" s="123"/>
      <c r="E35" s="117"/>
      <c r="F35" s="169" t="e">
        <f>J35*CALIBRATION!$Q$17</f>
        <v>#DIV/0!</v>
      </c>
      <c r="G35" s="171" t="e">
        <f>(I35*CALIBRATION!$Q$32+CALIBRATION!$Q$33)*ABS(C35)*(1/'ESTIMATED CCS'!D35+1/CALIBRATION!$D$5)^0.5</f>
        <v>#DIV/0!</v>
      </c>
      <c r="I35" s="44">
        <f>E35-0.001*CALIBRATION!$D$4*B35^0.5</f>
        <v>0</v>
      </c>
      <c r="J35" s="44" t="e">
        <f>I35^CALIBRATION!$Q$15*ABS(C35)*(1/'ESTIMATED CCS'!D35+1/CALIBRATION!$D$5)^0.5</f>
        <v>#DIV/0!</v>
      </c>
      <c r="K35"/>
    </row>
    <row r="36" spans="1:11" x14ac:dyDescent="0.25">
      <c r="A36" s="193"/>
      <c r="B36" s="121"/>
      <c r="C36" s="122"/>
      <c r="D36" s="123"/>
      <c r="E36" s="117"/>
      <c r="F36" s="169" t="e">
        <f>J36*CALIBRATION!$Q$17</f>
        <v>#DIV/0!</v>
      </c>
      <c r="G36" s="171" t="e">
        <f>(I36*CALIBRATION!$Q$32+CALIBRATION!$Q$33)*ABS(C36)*(1/'ESTIMATED CCS'!D36+1/CALIBRATION!$D$5)^0.5</f>
        <v>#DIV/0!</v>
      </c>
      <c r="I36" s="44">
        <f>E36-0.001*CALIBRATION!$D$4*B36^0.5</f>
        <v>0</v>
      </c>
      <c r="J36" s="44" t="e">
        <f>I36^CALIBRATION!$Q$15*ABS(C36)*(1/'ESTIMATED CCS'!D36+1/CALIBRATION!$D$5)^0.5</f>
        <v>#DIV/0!</v>
      </c>
      <c r="K36"/>
    </row>
    <row r="37" spans="1:11" x14ac:dyDescent="0.25">
      <c r="A37" s="193"/>
      <c r="B37" s="121"/>
      <c r="C37" s="122"/>
      <c r="D37" s="123"/>
      <c r="E37" s="117"/>
      <c r="F37" s="169" t="e">
        <f>J37*CALIBRATION!$Q$17</f>
        <v>#DIV/0!</v>
      </c>
      <c r="G37" s="171" t="e">
        <f>(I37*CALIBRATION!$Q$32+CALIBRATION!$Q$33)*ABS(C37)*(1/'ESTIMATED CCS'!D37+1/CALIBRATION!$D$5)^0.5</f>
        <v>#DIV/0!</v>
      </c>
      <c r="I37" s="44">
        <f>E37-0.001*CALIBRATION!$D$4*B37^0.5</f>
        <v>0</v>
      </c>
      <c r="J37" s="44" t="e">
        <f>I37^CALIBRATION!$Q$15*ABS(C37)*(1/'ESTIMATED CCS'!D37+1/CALIBRATION!$D$5)^0.5</f>
        <v>#DIV/0!</v>
      </c>
      <c r="K37"/>
    </row>
    <row r="38" spans="1:11" x14ac:dyDescent="0.25">
      <c r="A38" s="193"/>
      <c r="B38" s="121"/>
      <c r="C38" s="122"/>
      <c r="D38" s="123"/>
      <c r="E38" s="117"/>
      <c r="F38" s="169" t="e">
        <f>J38*CALIBRATION!$Q$17</f>
        <v>#DIV/0!</v>
      </c>
      <c r="G38" s="171" t="e">
        <f>(I38*CALIBRATION!$Q$32+CALIBRATION!$Q$33)*ABS(C38)*(1/'ESTIMATED CCS'!D38+1/CALIBRATION!$D$5)^0.5</f>
        <v>#DIV/0!</v>
      </c>
      <c r="I38" s="44">
        <f>E38-0.001*CALIBRATION!$D$4*B38^0.5</f>
        <v>0</v>
      </c>
      <c r="J38" s="44" t="e">
        <f>I38^CALIBRATION!$Q$15*ABS(C38)*(1/'ESTIMATED CCS'!D38+1/CALIBRATION!$D$5)^0.5</f>
        <v>#DIV/0!</v>
      </c>
      <c r="K38"/>
    </row>
    <row r="39" spans="1:11" x14ac:dyDescent="0.25">
      <c r="A39" s="193"/>
      <c r="B39" s="121"/>
      <c r="C39" s="122"/>
      <c r="D39" s="123"/>
      <c r="E39" s="117"/>
      <c r="F39" s="169" t="e">
        <f>J39*CALIBRATION!$Q$17</f>
        <v>#DIV/0!</v>
      </c>
      <c r="G39" s="171" t="e">
        <f>(I39*CALIBRATION!$Q$32+CALIBRATION!$Q$33)*ABS(C39)*(1/'ESTIMATED CCS'!D39+1/CALIBRATION!$D$5)^0.5</f>
        <v>#DIV/0!</v>
      </c>
      <c r="I39" s="44">
        <f>E39-0.001*CALIBRATION!$D$4*B39^0.5</f>
        <v>0</v>
      </c>
      <c r="J39" s="44" t="e">
        <f>I39^CALIBRATION!$Q$15*ABS(C39)*(1/'ESTIMATED CCS'!D39+1/CALIBRATION!$D$5)^0.5</f>
        <v>#DIV/0!</v>
      </c>
      <c r="K39"/>
    </row>
    <row r="40" spans="1:11" x14ac:dyDescent="0.25">
      <c r="A40" s="193"/>
      <c r="B40" s="121"/>
      <c r="C40" s="122"/>
      <c r="D40" s="123"/>
      <c r="E40" s="117"/>
      <c r="F40" s="169" t="e">
        <f>J40*CALIBRATION!$Q$17</f>
        <v>#DIV/0!</v>
      </c>
      <c r="G40" s="171" t="e">
        <f>(I40*CALIBRATION!$Q$32+CALIBRATION!$Q$33)*ABS(C40)*(1/'ESTIMATED CCS'!D40+1/CALIBRATION!$D$5)^0.5</f>
        <v>#DIV/0!</v>
      </c>
      <c r="I40" s="44">
        <f>E40-0.001*CALIBRATION!$D$4*B40^0.5</f>
        <v>0</v>
      </c>
      <c r="J40" s="44" t="e">
        <f>I40^CALIBRATION!$Q$15*ABS(C40)*(1/'ESTIMATED CCS'!D40+1/CALIBRATION!$D$5)^0.5</f>
        <v>#DIV/0!</v>
      </c>
      <c r="K40"/>
    </row>
    <row r="41" spans="1:11" x14ac:dyDescent="0.25">
      <c r="A41" s="193"/>
      <c r="B41" s="121"/>
      <c r="C41" s="122"/>
      <c r="D41" s="123"/>
      <c r="E41" s="117"/>
      <c r="F41" s="169" t="e">
        <f>J41*CALIBRATION!$Q$17</f>
        <v>#DIV/0!</v>
      </c>
      <c r="G41" s="171" t="e">
        <f>(I41*CALIBRATION!$Q$32+CALIBRATION!$Q$33)*ABS(C41)*(1/'ESTIMATED CCS'!D41+1/CALIBRATION!$D$5)^0.5</f>
        <v>#DIV/0!</v>
      </c>
      <c r="I41" s="44">
        <f>E41-0.001*CALIBRATION!$D$4*B41^0.5</f>
        <v>0</v>
      </c>
      <c r="J41" s="44" t="e">
        <f>I41^CALIBRATION!$Q$15*ABS(C41)*(1/'ESTIMATED CCS'!D41+1/CALIBRATION!$D$5)^0.5</f>
        <v>#DIV/0!</v>
      </c>
      <c r="K41"/>
    </row>
    <row r="42" spans="1:11" x14ac:dyDescent="0.25">
      <c r="A42" s="193"/>
      <c r="B42" s="121"/>
      <c r="C42" s="122"/>
      <c r="D42" s="123"/>
      <c r="E42" s="117"/>
      <c r="F42" s="169" t="e">
        <f>J42*CALIBRATION!$Q$17</f>
        <v>#DIV/0!</v>
      </c>
      <c r="G42" s="171" t="e">
        <f>(I42*CALIBRATION!$Q$32+CALIBRATION!$Q$33)*ABS(C42)*(1/'ESTIMATED CCS'!D42+1/CALIBRATION!$D$5)^0.5</f>
        <v>#DIV/0!</v>
      </c>
      <c r="I42" s="44">
        <f>E42-0.001*CALIBRATION!$D$4*B42^0.5</f>
        <v>0</v>
      </c>
      <c r="J42" s="44" t="e">
        <f>I42^CALIBRATION!$Q$15*ABS(C42)*(1/'ESTIMATED CCS'!D42+1/CALIBRATION!$D$5)^0.5</f>
        <v>#DIV/0!</v>
      </c>
      <c r="K42"/>
    </row>
    <row r="43" spans="1:11" x14ac:dyDescent="0.25">
      <c r="A43" s="195"/>
      <c r="B43" s="121"/>
      <c r="C43" s="122"/>
      <c r="D43" s="123"/>
      <c r="E43" s="117"/>
      <c r="F43" s="169" t="e">
        <f>J43*CALIBRATION!$Q$17</f>
        <v>#DIV/0!</v>
      </c>
      <c r="G43" s="171" t="e">
        <f>(I43*CALIBRATION!$Q$32+CALIBRATION!$Q$33)*ABS(C43)*(1/'ESTIMATED CCS'!D43+1/CALIBRATION!$D$5)^0.5</f>
        <v>#DIV/0!</v>
      </c>
      <c r="I43" s="44">
        <f>E43-0.001*CALIBRATION!$D$4*B43^0.5</f>
        <v>0</v>
      </c>
      <c r="J43" s="44" t="e">
        <f>I43^CALIBRATION!$Q$15*ABS(C43)*(1/'ESTIMATED CCS'!D43+1/CALIBRATION!$D$5)^0.5</f>
        <v>#DIV/0!</v>
      </c>
      <c r="K43"/>
    </row>
    <row r="44" spans="1:11" x14ac:dyDescent="0.25">
      <c r="B44" s="3"/>
      <c r="C44" s="25"/>
      <c r="D44" s="41"/>
      <c r="E44" s="66"/>
      <c r="F44" s="63"/>
      <c r="G44" s="81"/>
      <c r="J44"/>
      <c r="K44"/>
    </row>
    <row r="45" spans="1:11" x14ac:dyDescent="0.25">
      <c r="B45" s="3"/>
      <c r="C45" s="25"/>
      <c r="D45" s="41"/>
      <c r="E45" s="66"/>
      <c r="F45" s="63"/>
      <c r="G45" s="81"/>
      <c r="J45"/>
      <c r="K45"/>
    </row>
    <row r="46" spans="1:11" x14ac:dyDescent="0.25">
      <c r="B46" s="3"/>
      <c r="C46" s="25"/>
      <c r="D46" s="41"/>
      <c r="E46" s="66"/>
      <c r="F46" s="63"/>
      <c r="G46" s="81"/>
      <c r="J46"/>
      <c r="K46"/>
    </row>
    <row r="47" spans="1:11" x14ac:dyDescent="0.25">
      <c r="B47" s="3"/>
      <c r="C47" s="25"/>
      <c r="D47" s="41"/>
      <c r="E47" s="66"/>
      <c r="F47" s="63"/>
      <c r="G47" s="81"/>
      <c r="J47"/>
      <c r="K47"/>
    </row>
    <row r="48" spans="1:11" x14ac:dyDescent="0.25">
      <c r="B48" s="82"/>
      <c r="C48" s="25"/>
      <c r="D48" s="41"/>
      <c r="E48" s="66"/>
      <c r="F48" s="63"/>
      <c r="G48" s="81"/>
      <c r="I48" s="67"/>
      <c r="J48" s="67"/>
      <c r="K48"/>
    </row>
    <row r="49" spans="2:11" x14ac:dyDescent="0.25">
      <c r="B49" s="82"/>
      <c r="C49" s="25"/>
      <c r="D49" s="41"/>
      <c r="E49" s="66"/>
      <c r="F49" s="63"/>
      <c r="G49" s="81"/>
      <c r="I49" s="67"/>
      <c r="J49" s="67"/>
      <c r="K49"/>
    </row>
    <row r="50" spans="2:11" x14ac:dyDescent="0.25">
      <c r="B50" s="82"/>
      <c r="C50" s="25"/>
      <c r="D50" s="41"/>
      <c r="E50" s="66"/>
      <c r="F50" s="63"/>
      <c r="G50" s="81"/>
      <c r="I50" s="67"/>
      <c r="J50" s="67"/>
      <c r="K50"/>
    </row>
    <row r="51" spans="2:11" x14ac:dyDescent="0.25">
      <c r="B51" s="82"/>
      <c r="C51" s="25"/>
      <c r="D51" s="41"/>
      <c r="E51" s="66"/>
      <c r="F51" s="63"/>
      <c r="G51" s="81"/>
      <c r="I51" s="67"/>
      <c r="J51" s="67"/>
      <c r="K51"/>
    </row>
    <row r="52" spans="2:11" x14ac:dyDescent="0.25">
      <c r="B52" s="82"/>
      <c r="C52" s="25"/>
      <c r="D52" s="41"/>
      <c r="E52" s="66"/>
      <c r="F52" s="63"/>
      <c r="G52" s="81"/>
      <c r="I52" s="67"/>
      <c r="J52" s="67"/>
      <c r="K52"/>
    </row>
    <row r="53" spans="2:11" x14ac:dyDescent="0.25">
      <c r="B53" s="82"/>
      <c r="C53" s="25"/>
      <c r="D53" s="41"/>
      <c r="E53" s="66"/>
      <c r="F53" s="63"/>
      <c r="G53" s="81"/>
      <c r="I53" s="67"/>
      <c r="J53" s="67"/>
      <c r="K53"/>
    </row>
    <row r="56" spans="2:11" x14ac:dyDescent="0.25">
      <c r="J56"/>
      <c r="K56"/>
    </row>
    <row r="57" spans="2:11" x14ac:dyDescent="0.25">
      <c r="J57"/>
    </row>
    <row r="58" spans="2:11" x14ac:dyDescent="0.25">
      <c r="J58"/>
    </row>
  </sheetData>
  <phoneticPr fontId="17" type="noConversion"/>
  <pageMargins left="0.7" right="0.7" top="0.78740157499999996" bottom="0.78740157499999996" header="0.3" footer="0.3"/>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63"/>
  <sheetViews>
    <sheetView zoomScale="90" zoomScaleNormal="90" zoomScalePageLayoutView="90" workbookViewId="0">
      <selection activeCell="H23" sqref="H23"/>
    </sheetView>
  </sheetViews>
  <sheetFormatPr defaultColWidth="11.42578125" defaultRowHeight="15" x14ac:dyDescent="0.25"/>
  <cols>
    <col min="1" max="1" width="44.28515625" customWidth="1"/>
    <col min="3" max="3" width="4.28515625" customWidth="1"/>
    <col min="5" max="6" width="12.85546875" customWidth="1"/>
    <col min="7" max="7" width="4.28515625" customWidth="1"/>
  </cols>
  <sheetData>
    <row r="1" spans="1:12" ht="21" x14ac:dyDescent="0.35">
      <c r="A1" s="12" t="s">
        <v>59</v>
      </c>
    </row>
    <row r="2" spans="1:12" ht="15.75" x14ac:dyDescent="0.25">
      <c r="A2" s="13" t="s">
        <v>39</v>
      </c>
      <c r="L2" s="32"/>
    </row>
    <row r="4" spans="1:12" ht="18" x14ac:dyDescent="0.35">
      <c r="A4" s="139" t="s">
        <v>38</v>
      </c>
      <c r="B4" s="140" t="s">
        <v>76</v>
      </c>
      <c r="C4" s="141" t="s">
        <v>75</v>
      </c>
      <c r="D4" s="141" t="s">
        <v>25</v>
      </c>
      <c r="E4" s="142" t="s">
        <v>56</v>
      </c>
      <c r="F4" s="175" t="s">
        <v>57</v>
      </c>
      <c r="G4" s="133" t="s">
        <v>74</v>
      </c>
      <c r="H4" s="26"/>
      <c r="I4" s="164"/>
      <c r="J4" t="s">
        <v>3</v>
      </c>
    </row>
    <row r="5" spans="1:12" ht="15.75" x14ac:dyDescent="0.25">
      <c r="A5" s="143" t="s">
        <v>52</v>
      </c>
      <c r="B5" s="144">
        <v>2000.1666666666667</v>
      </c>
      <c r="C5" s="145">
        <v>6</v>
      </c>
      <c r="D5" s="146">
        <v>12000</v>
      </c>
      <c r="E5" s="147">
        <v>1240</v>
      </c>
      <c r="F5" s="146">
        <v>1490</v>
      </c>
      <c r="G5" s="22">
        <v>1</v>
      </c>
      <c r="H5" s="27"/>
      <c r="I5" s="33" t="s">
        <v>111</v>
      </c>
    </row>
    <row r="6" spans="1:12" ht="15.75" x14ac:dyDescent="0.25">
      <c r="A6" s="143"/>
      <c r="B6" s="144">
        <v>1714.4285714285713</v>
      </c>
      <c r="C6" s="148">
        <v>7</v>
      </c>
      <c r="D6" s="146">
        <v>12000</v>
      </c>
      <c r="E6" s="147">
        <v>1280</v>
      </c>
      <c r="F6" s="146">
        <v>1590</v>
      </c>
      <c r="G6" s="22">
        <v>1</v>
      </c>
      <c r="H6" s="27"/>
      <c r="I6" s="33" t="s">
        <v>112</v>
      </c>
    </row>
    <row r="7" spans="1:12" ht="15.75" x14ac:dyDescent="0.25">
      <c r="A7" s="149" t="s">
        <v>53</v>
      </c>
      <c r="B7" s="150">
        <v>2571.5714285714284</v>
      </c>
      <c r="C7" s="145">
        <v>7</v>
      </c>
      <c r="D7" s="151">
        <v>18000</v>
      </c>
      <c r="E7" s="152">
        <v>1660</v>
      </c>
      <c r="F7" s="151">
        <v>1950</v>
      </c>
      <c r="G7" s="21">
        <v>1</v>
      </c>
      <c r="H7" s="27"/>
      <c r="I7" s="33" t="s">
        <v>26</v>
      </c>
    </row>
    <row r="8" spans="1:12" x14ac:dyDescent="0.25">
      <c r="A8" s="143"/>
      <c r="B8" s="144">
        <v>2250.125</v>
      </c>
      <c r="C8" s="148">
        <v>8</v>
      </c>
      <c r="D8" s="146">
        <v>18000</v>
      </c>
      <c r="E8" s="147">
        <v>1690</v>
      </c>
      <c r="F8" s="146">
        <v>2030</v>
      </c>
      <c r="G8" s="22">
        <v>1</v>
      </c>
      <c r="H8" s="27"/>
    </row>
    <row r="9" spans="1:12" x14ac:dyDescent="0.25">
      <c r="A9" s="143"/>
      <c r="B9" s="144">
        <v>2000.1111111111111</v>
      </c>
      <c r="C9" s="148">
        <v>9</v>
      </c>
      <c r="D9" s="146">
        <v>18000</v>
      </c>
      <c r="E9" s="147">
        <v>1780</v>
      </c>
      <c r="F9" s="146"/>
      <c r="G9" s="22">
        <v>1</v>
      </c>
      <c r="H9" s="27"/>
      <c r="I9" s="26"/>
    </row>
    <row r="10" spans="1:12" x14ac:dyDescent="0.25">
      <c r="A10" s="143"/>
      <c r="B10" s="144">
        <v>3272.818181818182</v>
      </c>
      <c r="C10" s="148">
        <v>11</v>
      </c>
      <c r="D10" s="146">
        <v>36000</v>
      </c>
      <c r="E10" s="147">
        <v>2850</v>
      </c>
      <c r="F10" s="146">
        <v>3230</v>
      </c>
      <c r="G10" s="22">
        <v>2</v>
      </c>
      <c r="H10" s="27"/>
      <c r="I10" s="26"/>
    </row>
    <row r="11" spans="1:12" x14ac:dyDescent="0.25">
      <c r="A11" s="143"/>
      <c r="B11" s="144">
        <v>3000.0833333333335</v>
      </c>
      <c r="C11" s="148">
        <v>12</v>
      </c>
      <c r="D11" s="146">
        <v>36000</v>
      </c>
      <c r="E11" s="147">
        <v>2900</v>
      </c>
      <c r="F11" s="146">
        <v>3310</v>
      </c>
      <c r="G11" s="22">
        <v>2</v>
      </c>
      <c r="H11" s="26"/>
      <c r="I11" s="26"/>
    </row>
    <row r="12" spans="1:12" x14ac:dyDescent="0.25">
      <c r="A12" s="153"/>
      <c r="B12" s="154">
        <v>2769.3076923076924</v>
      </c>
      <c r="C12" s="155">
        <v>13</v>
      </c>
      <c r="D12" s="156">
        <v>36000</v>
      </c>
      <c r="E12" s="157">
        <v>2960</v>
      </c>
      <c r="F12" s="156">
        <v>3430</v>
      </c>
      <c r="G12" s="23">
        <v>2</v>
      </c>
      <c r="H12" s="26"/>
      <c r="I12" s="26"/>
    </row>
    <row r="13" spans="1:12" x14ac:dyDescent="0.25">
      <c r="A13" s="143" t="s">
        <v>51</v>
      </c>
      <c r="B13" s="144">
        <v>4000.0714285714284</v>
      </c>
      <c r="C13" s="148">
        <v>14</v>
      </c>
      <c r="D13" s="158">
        <v>56000</v>
      </c>
      <c r="E13" s="147">
        <v>3410</v>
      </c>
      <c r="F13" s="146">
        <v>3840</v>
      </c>
      <c r="G13" s="22">
        <v>4</v>
      </c>
      <c r="H13" s="27"/>
      <c r="I13" s="26"/>
    </row>
    <row r="14" spans="1:12" x14ac:dyDescent="0.25">
      <c r="A14" s="143"/>
      <c r="B14" s="144">
        <v>3733.4</v>
      </c>
      <c r="C14" s="148">
        <v>15</v>
      </c>
      <c r="D14" s="158">
        <v>56000</v>
      </c>
      <c r="E14" s="147">
        <v>3400</v>
      </c>
      <c r="F14" s="146">
        <v>3850</v>
      </c>
      <c r="G14" s="22">
        <v>4</v>
      </c>
      <c r="H14" s="26"/>
      <c r="I14" s="26"/>
    </row>
    <row r="15" spans="1:12" x14ac:dyDescent="0.25">
      <c r="A15" s="143"/>
      <c r="B15" s="154">
        <v>3500.0625</v>
      </c>
      <c r="C15" s="148">
        <v>16</v>
      </c>
      <c r="D15" s="158">
        <v>56000</v>
      </c>
      <c r="E15" s="147">
        <v>3380</v>
      </c>
      <c r="F15" s="146">
        <v>3880</v>
      </c>
      <c r="G15" s="22">
        <v>4</v>
      </c>
      <c r="H15" s="26"/>
      <c r="I15" s="26"/>
    </row>
    <row r="16" spans="1:12" x14ac:dyDescent="0.25">
      <c r="A16" s="149" t="s">
        <v>50</v>
      </c>
      <c r="B16" s="144">
        <v>4266.7333333333336</v>
      </c>
      <c r="C16" s="145">
        <v>15</v>
      </c>
      <c r="D16" s="159">
        <v>64000</v>
      </c>
      <c r="E16" s="152">
        <v>3640</v>
      </c>
      <c r="F16" s="151">
        <v>4150</v>
      </c>
      <c r="G16" s="21">
        <v>4</v>
      </c>
      <c r="H16" s="28"/>
      <c r="I16" s="26"/>
    </row>
    <row r="17" spans="1:9" x14ac:dyDescent="0.25">
      <c r="A17" s="143"/>
      <c r="B17" s="144">
        <v>4000.0625</v>
      </c>
      <c r="C17" s="148">
        <v>16</v>
      </c>
      <c r="D17" s="146">
        <v>64000</v>
      </c>
      <c r="E17" s="147">
        <v>3640</v>
      </c>
      <c r="F17" s="146">
        <v>4150</v>
      </c>
      <c r="G17" s="22">
        <v>4</v>
      </c>
      <c r="H17" s="26"/>
      <c r="I17" s="26"/>
    </row>
    <row r="18" spans="1:9" x14ac:dyDescent="0.25">
      <c r="A18" s="143"/>
      <c r="B18" s="144">
        <v>3764.7647058823532</v>
      </c>
      <c r="C18" s="148">
        <v>17</v>
      </c>
      <c r="D18" s="146">
        <v>64000</v>
      </c>
      <c r="E18" s="147">
        <v>3640</v>
      </c>
      <c r="F18" s="146">
        <v>4160</v>
      </c>
      <c r="G18" s="22">
        <v>4</v>
      </c>
      <c r="H18" s="26"/>
      <c r="I18" s="26"/>
    </row>
    <row r="19" spans="1:9" x14ac:dyDescent="0.25">
      <c r="A19" s="153"/>
      <c r="B19" s="144">
        <v>3555.6111111111113</v>
      </c>
      <c r="C19" s="155">
        <v>18</v>
      </c>
      <c r="D19" s="156">
        <v>64000</v>
      </c>
      <c r="E19" s="157">
        <v>3640</v>
      </c>
      <c r="F19" s="156"/>
      <c r="G19" s="23">
        <v>4</v>
      </c>
      <c r="H19" s="26"/>
      <c r="I19" s="26"/>
    </row>
    <row r="20" spans="1:9" x14ac:dyDescent="0.25">
      <c r="A20" s="143" t="s">
        <v>49</v>
      </c>
      <c r="B20" s="150">
        <v>4928.6428571428569</v>
      </c>
      <c r="C20" s="148">
        <v>14</v>
      </c>
      <c r="D20" s="146">
        <v>69000</v>
      </c>
      <c r="E20" s="147">
        <v>4090</v>
      </c>
      <c r="F20" s="146">
        <v>4490</v>
      </c>
      <c r="G20" s="22">
        <v>1</v>
      </c>
      <c r="H20" s="27"/>
      <c r="I20" s="26"/>
    </row>
    <row r="21" spans="1:9" x14ac:dyDescent="0.25">
      <c r="A21" s="143"/>
      <c r="B21" s="144">
        <v>4600.0666666666666</v>
      </c>
      <c r="C21" s="148">
        <v>15</v>
      </c>
      <c r="D21" s="148">
        <v>69000</v>
      </c>
      <c r="E21" s="147">
        <v>4100</v>
      </c>
      <c r="F21" s="146">
        <v>4490</v>
      </c>
      <c r="G21" s="22">
        <v>1</v>
      </c>
      <c r="H21" s="26"/>
      <c r="I21" s="26"/>
    </row>
    <row r="22" spans="1:9" x14ac:dyDescent="0.25">
      <c r="A22" s="143"/>
      <c r="B22" s="144">
        <v>4312.5625</v>
      </c>
      <c r="C22" s="148">
        <v>16</v>
      </c>
      <c r="D22" s="146">
        <v>69000</v>
      </c>
      <c r="E22" s="147">
        <v>4060</v>
      </c>
      <c r="F22" s="146">
        <v>4470</v>
      </c>
      <c r="G22" s="22">
        <v>1</v>
      </c>
      <c r="H22" s="26"/>
      <c r="I22" s="26"/>
    </row>
    <row r="23" spans="1:9" x14ac:dyDescent="0.25">
      <c r="A23" s="143"/>
      <c r="B23" s="154">
        <v>4058.8823529411766</v>
      </c>
      <c r="C23" s="148">
        <v>17</v>
      </c>
      <c r="D23" s="146">
        <v>69000</v>
      </c>
      <c r="E23" s="147">
        <v>4040</v>
      </c>
      <c r="F23" s="146">
        <v>4490</v>
      </c>
      <c r="G23" s="22">
        <v>1</v>
      </c>
    </row>
    <row r="24" spans="1:9" x14ac:dyDescent="0.25">
      <c r="A24" s="149" t="s">
        <v>48</v>
      </c>
      <c r="B24" s="144">
        <v>5421.105263157895</v>
      </c>
      <c r="C24" s="145">
        <v>19</v>
      </c>
      <c r="D24" s="151">
        <v>103000</v>
      </c>
      <c r="E24" s="152"/>
      <c r="F24" s="151">
        <v>6060</v>
      </c>
      <c r="G24" s="21">
        <v>4</v>
      </c>
    </row>
    <row r="25" spans="1:9" x14ac:dyDescent="0.25">
      <c r="A25" s="143"/>
      <c r="B25" s="144">
        <v>5150.05</v>
      </c>
      <c r="C25" s="148">
        <v>20</v>
      </c>
      <c r="D25" s="146">
        <v>103000</v>
      </c>
      <c r="E25" s="147">
        <v>5550</v>
      </c>
      <c r="F25" s="146">
        <v>6080</v>
      </c>
      <c r="G25" s="22">
        <v>4</v>
      </c>
    </row>
    <row r="26" spans="1:9" x14ac:dyDescent="0.25">
      <c r="A26" s="143"/>
      <c r="B26" s="144">
        <v>4904.8095238095239</v>
      </c>
      <c r="C26" s="148">
        <v>21</v>
      </c>
      <c r="D26" s="146">
        <v>103000</v>
      </c>
      <c r="E26" s="147">
        <v>5550</v>
      </c>
      <c r="F26" s="146">
        <v>6090</v>
      </c>
      <c r="G26" s="22">
        <v>4</v>
      </c>
    </row>
    <row r="27" spans="1:9" x14ac:dyDescent="0.25">
      <c r="A27" s="143"/>
      <c r="B27" s="144">
        <v>4681.863636363636</v>
      </c>
      <c r="C27" s="148">
        <v>22</v>
      </c>
      <c r="D27" s="146">
        <v>103000</v>
      </c>
      <c r="E27" s="147">
        <v>5480</v>
      </c>
      <c r="F27" s="146">
        <v>6050</v>
      </c>
      <c r="G27" s="22">
        <v>4</v>
      </c>
    </row>
    <row r="28" spans="1:9" x14ac:dyDescent="0.25">
      <c r="A28" s="153"/>
      <c r="B28" s="154">
        <v>4478.304347826087</v>
      </c>
      <c r="C28" s="155">
        <v>23</v>
      </c>
      <c r="D28" s="156">
        <v>103000</v>
      </c>
      <c r="E28" s="157">
        <v>5450</v>
      </c>
      <c r="F28" s="156"/>
      <c r="G28" s="23">
        <v>4</v>
      </c>
    </row>
    <row r="29" spans="1:9" x14ac:dyDescent="0.25">
      <c r="A29" s="143" t="s">
        <v>45</v>
      </c>
      <c r="B29" s="144">
        <v>5681.863636363636</v>
      </c>
      <c r="C29" s="148">
        <v>22</v>
      </c>
      <c r="D29" s="146">
        <v>125000</v>
      </c>
      <c r="E29" s="147">
        <v>7030</v>
      </c>
      <c r="F29" s="146">
        <v>7630</v>
      </c>
      <c r="G29" s="22">
        <v>5</v>
      </c>
    </row>
    <row r="30" spans="1:9" x14ac:dyDescent="0.25">
      <c r="A30" s="143"/>
      <c r="B30" s="144">
        <v>5434.826086956522</v>
      </c>
      <c r="C30" s="148">
        <v>23</v>
      </c>
      <c r="D30" s="146">
        <v>125000</v>
      </c>
      <c r="E30" s="147">
        <v>6970</v>
      </c>
      <c r="F30" s="146">
        <v>7600</v>
      </c>
      <c r="G30" s="22">
        <v>5</v>
      </c>
    </row>
    <row r="31" spans="1:9" x14ac:dyDescent="0.25">
      <c r="A31" s="143"/>
      <c r="B31" s="144">
        <v>5208.375</v>
      </c>
      <c r="C31" s="148">
        <v>24</v>
      </c>
      <c r="D31" s="146">
        <v>125000</v>
      </c>
      <c r="E31" s="147">
        <v>6930</v>
      </c>
      <c r="F31" s="146">
        <v>7460</v>
      </c>
      <c r="G31" s="22">
        <v>5</v>
      </c>
    </row>
    <row r="32" spans="1:9" x14ac:dyDescent="0.25">
      <c r="A32" s="143"/>
      <c r="B32" s="144">
        <v>5000.04</v>
      </c>
      <c r="C32" s="148">
        <v>25</v>
      </c>
      <c r="D32" s="146">
        <v>125000</v>
      </c>
      <c r="E32" s="147">
        <v>6860</v>
      </c>
      <c r="F32" s="146">
        <v>7310</v>
      </c>
      <c r="G32" s="22">
        <v>5</v>
      </c>
    </row>
    <row r="33" spans="1:7" x14ac:dyDescent="0.25">
      <c r="A33" s="143"/>
      <c r="B33" s="144">
        <v>4807.7307692307695</v>
      </c>
      <c r="C33" s="148">
        <v>26</v>
      </c>
      <c r="D33" s="146">
        <v>125000</v>
      </c>
      <c r="E33" s="147">
        <v>6830</v>
      </c>
      <c r="F33" s="146">
        <v>7280</v>
      </c>
      <c r="G33" s="22">
        <v>5</v>
      </c>
    </row>
    <row r="34" spans="1:7" x14ac:dyDescent="0.25">
      <c r="A34" s="149" t="s">
        <v>43</v>
      </c>
      <c r="B34" s="150">
        <v>6217.434782608696</v>
      </c>
      <c r="C34" s="145">
        <v>23</v>
      </c>
      <c r="D34" s="151">
        <v>143000</v>
      </c>
      <c r="E34" s="152">
        <v>6940</v>
      </c>
      <c r="F34" s="151">
        <v>7420</v>
      </c>
      <c r="G34" s="21">
        <v>4</v>
      </c>
    </row>
    <row r="35" spans="1:7" x14ac:dyDescent="0.25">
      <c r="A35" s="143"/>
      <c r="B35" s="144">
        <v>5958.375</v>
      </c>
      <c r="C35" s="148">
        <v>24</v>
      </c>
      <c r="D35" s="146">
        <v>143000</v>
      </c>
      <c r="E35" s="147">
        <v>6940</v>
      </c>
      <c r="F35" s="146">
        <v>7450</v>
      </c>
      <c r="G35" s="22">
        <v>4</v>
      </c>
    </row>
    <row r="36" spans="1:7" x14ac:dyDescent="0.25">
      <c r="A36" s="143"/>
      <c r="B36" s="144">
        <v>5720.04</v>
      </c>
      <c r="C36" s="148">
        <v>25</v>
      </c>
      <c r="D36" s="146">
        <v>143000</v>
      </c>
      <c r="E36" s="147">
        <v>6830</v>
      </c>
      <c r="F36" s="146">
        <v>7440</v>
      </c>
      <c r="G36" s="22">
        <v>4</v>
      </c>
    </row>
    <row r="37" spans="1:7" x14ac:dyDescent="0.25">
      <c r="A37" s="153"/>
      <c r="B37" s="154">
        <v>5500.0384615384619</v>
      </c>
      <c r="C37" s="155">
        <v>26</v>
      </c>
      <c r="D37" s="156">
        <v>143000</v>
      </c>
      <c r="E37" s="157">
        <v>6720</v>
      </c>
      <c r="F37" s="156">
        <v>7500</v>
      </c>
      <c r="G37" s="23">
        <v>4</v>
      </c>
    </row>
    <row r="38" spans="1:7" x14ac:dyDescent="0.25">
      <c r="A38" s="143" t="s">
        <v>44</v>
      </c>
      <c r="B38" s="144">
        <v>7900.0333333333338</v>
      </c>
      <c r="C38" s="148">
        <v>30</v>
      </c>
      <c r="D38" s="146">
        <v>237000</v>
      </c>
      <c r="E38" s="147">
        <v>10300</v>
      </c>
      <c r="F38" s="146"/>
      <c r="G38" s="22">
        <v>4</v>
      </c>
    </row>
    <row r="39" spans="1:7" x14ac:dyDescent="0.25">
      <c r="A39" s="143"/>
      <c r="B39" s="144">
        <v>7645.1935483870966</v>
      </c>
      <c r="C39" s="148">
        <v>31</v>
      </c>
      <c r="D39" s="146">
        <v>237000</v>
      </c>
      <c r="E39" s="147">
        <v>10300</v>
      </c>
      <c r="F39" s="146">
        <v>11100</v>
      </c>
      <c r="G39" s="22">
        <v>4</v>
      </c>
    </row>
    <row r="40" spans="1:7" x14ac:dyDescent="0.25">
      <c r="A40" s="143"/>
      <c r="B40" s="144">
        <v>7406.28125</v>
      </c>
      <c r="C40" s="148">
        <v>32</v>
      </c>
      <c r="D40" s="146">
        <v>237000</v>
      </c>
      <c r="E40" s="147">
        <v>10300</v>
      </c>
      <c r="F40" s="146">
        <v>11100</v>
      </c>
      <c r="G40" s="22">
        <v>4</v>
      </c>
    </row>
    <row r="41" spans="1:7" x14ac:dyDescent="0.25">
      <c r="A41" s="143"/>
      <c r="B41" s="144">
        <v>7181.848484848485</v>
      </c>
      <c r="C41" s="148">
        <v>33</v>
      </c>
      <c r="D41" s="146">
        <v>237000</v>
      </c>
      <c r="E41" s="147">
        <v>10200</v>
      </c>
      <c r="F41" s="146">
        <v>11000</v>
      </c>
      <c r="G41" s="22">
        <v>4</v>
      </c>
    </row>
    <row r="42" spans="1:7" x14ac:dyDescent="0.25">
      <c r="A42" s="143"/>
      <c r="B42" s="144">
        <v>6970.6176470588234</v>
      </c>
      <c r="C42" s="148">
        <v>34</v>
      </c>
      <c r="D42" s="146">
        <v>237000</v>
      </c>
      <c r="E42" s="147">
        <v>10200</v>
      </c>
      <c r="F42" s="146">
        <v>11000</v>
      </c>
      <c r="G42" s="22">
        <v>4</v>
      </c>
    </row>
    <row r="43" spans="1:7" x14ac:dyDescent="0.25">
      <c r="A43" s="143"/>
      <c r="B43" s="144">
        <v>6771.4571428571426</v>
      </c>
      <c r="C43" s="148">
        <v>35</v>
      </c>
      <c r="D43" s="146">
        <v>237000</v>
      </c>
      <c r="E43" s="147">
        <v>10000</v>
      </c>
      <c r="F43" s="146">
        <v>11000</v>
      </c>
      <c r="G43" s="22">
        <v>4</v>
      </c>
    </row>
    <row r="44" spans="1:7" x14ac:dyDescent="0.25">
      <c r="A44" s="160" t="s">
        <v>45</v>
      </c>
      <c r="B44" s="150">
        <v>8064.5483870967746</v>
      </c>
      <c r="C44" s="145">
        <v>31</v>
      </c>
      <c r="D44" s="151">
        <v>250000</v>
      </c>
      <c r="E44" s="152">
        <v>10400</v>
      </c>
      <c r="F44" s="151">
        <v>11100</v>
      </c>
      <c r="G44" s="21">
        <v>10</v>
      </c>
    </row>
    <row r="45" spans="1:7" x14ac:dyDescent="0.25">
      <c r="A45" s="161"/>
      <c r="B45" s="144">
        <v>7812.53125</v>
      </c>
      <c r="C45" s="148">
        <v>32</v>
      </c>
      <c r="D45" s="146">
        <v>250000</v>
      </c>
      <c r="E45" s="147">
        <v>10500</v>
      </c>
      <c r="F45" s="146">
        <v>11200</v>
      </c>
      <c r="G45" s="22">
        <v>10</v>
      </c>
    </row>
    <row r="46" spans="1:7" x14ac:dyDescent="0.25">
      <c r="A46" s="161"/>
      <c r="B46" s="144">
        <v>7575.787878787879</v>
      </c>
      <c r="C46" s="148">
        <v>33</v>
      </c>
      <c r="D46" s="146">
        <v>250000</v>
      </c>
      <c r="E46" s="147">
        <v>10600</v>
      </c>
      <c r="F46" s="146">
        <v>11200</v>
      </c>
      <c r="G46" s="22">
        <v>10</v>
      </c>
    </row>
    <row r="47" spans="1:7" x14ac:dyDescent="0.25">
      <c r="A47" s="161"/>
      <c r="B47" s="144">
        <v>7352.9705882352937</v>
      </c>
      <c r="C47" s="148">
        <v>34</v>
      </c>
      <c r="D47" s="146">
        <v>250000</v>
      </c>
      <c r="E47" s="147">
        <v>10500</v>
      </c>
      <c r="F47" s="146">
        <v>11100</v>
      </c>
      <c r="G47" s="22">
        <v>10</v>
      </c>
    </row>
    <row r="48" spans="1:7" x14ac:dyDescent="0.25">
      <c r="A48" s="162"/>
      <c r="B48" s="154">
        <v>7142.8857142857141</v>
      </c>
      <c r="C48" s="155">
        <v>35</v>
      </c>
      <c r="D48" s="156">
        <v>250000</v>
      </c>
      <c r="E48" s="157">
        <v>10700</v>
      </c>
      <c r="F48" s="156"/>
      <c r="G48" s="23">
        <v>10</v>
      </c>
    </row>
    <row r="49" spans="1:8" x14ac:dyDescent="0.25">
      <c r="A49" s="143" t="s">
        <v>46</v>
      </c>
      <c r="B49" s="144">
        <v>9081.1081081081084</v>
      </c>
      <c r="C49" s="148">
        <v>37</v>
      </c>
      <c r="D49" s="146">
        <v>336000</v>
      </c>
      <c r="E49" s="147"/>
      <c r="F49" s="146">
        <v>13400</v>
      </c>
      <c r="G49" s="22">
        <v>6</v>
      </c>
    </row>
    <row r="50" spans="1:8" x14ac:dyDescent="0.25">
      <c r="A50" s="143"/>
      <c r="B50" s="144">
        <v>8842.1315789473683</v>
      </c>
      <c r="C50" s="148">
        <v>38</v>
      </c>
      <c r="D50" s="146">
        <v>336000</v>
      </c>
      <c r="E50" s="147">
        <v>12800</v>
      </c>
      <c r="F50" s="146">
        <v>13400</v>
      </c>
      <c r="G50" s="22">
        <v>6</v>
      </c>
    </row>
    <row r="51" spans="1:8" x14ac:dyDescent="0.25">
      <c r="A51" s="143"/>
      <c r="B51" s="144">
        <v>8615.4102564102559</v>
      </c>
      <c r="C51" s="148">
        <v>39</v>
      </c>
      <c r="D51" s="146">
        <v>336000</v>
      </c>
      <c r="E51" s="147">
        <v>12800</v>
      </c>
      <c r="F51" s="146">
        <v>13400</v>
      </c>
      <c r="G51" s="22">
        <v>6</v>
      </c>
    </row>
    <row r="52" spans="1:8" x14ac:dyDescent="0.25">
      <c r="A52" s="143"/>
      <c r="B52" s="144">
        <v>8400.0249999999996</v>
      </c>
      <c r="C52" s="148">
        <v>40</v>
      </c>
      <c r="D52" s="146">
        <v>336000</v>
      </c>
      <c r="E52" s="147">
        <v>12800</v>
      </c>
      <c r="F52" s="146">
        <v>13400</v>
      </c>
      <c r="G52" s="22">
        <v>6</v>
      </c>
    </row>
    <row r="53" spans="1:8" x14ac:dyDescent="0.25">
      <c r="A53" s="143"/>
      <c r="B53" s="144">
        <v>8195.1463414634145</v>
      </c>
      <c r="C53" s="148">
        <v>41</v>
      </c>
      <c r="D53" s="146">
        <v>336000</v>
      </c>
      <c r="E53" s="147">
        <v>12800</v>
      </c>
      <c r="F53" s="146">
        <v>13500</v>
      </c>
      <c r="G53" s="22">
        <v>6</v>
      </c>
    </row>
    <row r="54" spans="1:8" x14ac:dyDescent="0.25">
      <c r="A54" s="143"/>
      <c r="B54" s="144">
        <v>8000.0238095238092</v>
      </c>
      <c r="C54" s="148">
        <v>42</v>
      </c>
      <c r="D54" s="146">
        <v>336000</v>
      </c>
      <c r="E54" s="147">
        <v>12800</v>
      </c>
      <c r="F54" s="146"/>
      <c r="G54" s="22">
        <v>6</v>
      </c>
    </row>
    <row r="55" spans="1:8" x14ac:dyDescent="0.25">
      <c r="A55" s="143"/>
      <c r="B55" s="144">
        <v>7813.9767441860467</v>
      </c>
      <c r="C55" s="148">
        <v>43</v>
      </c>
      <c r="D55" s="146">
        <v>336000</v>
      </c>
      <c r="E55" s="147">
        <v>12800</v>
      </c>
      <c r="F55" s="146"/>
      <c r="G55" s="22">
        <v>6</v>
      </c>
    </row>
    <row r="56" spans="1:8" x14ac:dyDescent="0.25">
      <c r="A56" s="160" t="s">
        <v>47</v>
      </c>
      <c r="B56" s="150">
        <v>12323.092307692308</v>
      </c>
      <c r="C56" s="145">
        <v>65</v>
      </c>
      <c r="D56" s="151">
        <v>801000</v>
      </c>
      <c r="E56" s="151"/>
      <c r="F56" s="151">
        <v>21800</v>
      </c>
      <c r="G56" s="21">
        <v>14</v>
      </c>
      <c r="H56" s="3"/>
    </row>
    <row r="57" spans="1:8" x14ac:dyDescent="0.25">
      <c r="A57" s="161"/>
      <c r="B57" s="144">
        <v>12136.378787878788</v>
      </c>
      <c r="C57" s="148">
        <v>66</v>
      </c>
      <c r="D57" s="146">
        <v>801000</v>
      </c>
      <c r="E57" s="146"/>
      <c r="F57" s="146">
        <v>22000</v>
      </c>
      <c r="G57" s="22">
        <v>14</v>
      </c>
      <c r="H57" s="24"/>
    </row>
    <row r="58" spans="1:8" x14ac:dyDescent="0.25">
      <c r="A58" s="161"/>
      <c r="B58" s="144">
        <v>11955.23880597015</v>
      </c>
      <c r="C58" s="148">
        <v>67</v>
      </c>
      <c r="D58" s="146">
        <v>801000</v>
      </c>
      <c r="E58" s="146">
        <v>20900</v>
      </c>
      <c r="F58" s="146">
        <v>22000</v>
      </c>
      <c r="G58" s="22">
        <v>14</v>
      </c>
      <c r="H58" s="24"/>
    </row>
    <row r="59" spans="1:8" x14ac:dyDescent="0.25">
      <c r="A59" s="161"/>
      <c r="B59" s="144">
        <v>11779.426470588236</v>
      </c>
      <c r="C59" s="148">
        <v>68</v>
      </c>
      <c r="D59" s="146">
        <v>801000</v>
      </c>
      <c r="E59" s="146">
        <v>20900</v>
      </c>
      <c r="F59" s="146">
        <v>21900</v>
      </c>
      <c r="G59" s="22">
        <v>14</v>
      </c>
      <c r="H59" s="24"/>
    </row>
    <row r="60" spans="1:8" x14ac:dyDescent="0.25">
      <c r="A60" s="161"/>
      <c r="B60" s="144">
        <v>11608.710144927536</v>
      </c>
      <c r="C60" s="148">
        <v>69</v>
      </c>
      <c r="D60" s="146">
        <v>801000</v>
      </c>
      <c r="E60" s="146">
        <v>20700</v>
      </c>
      <c r="F60" s="146">
        <v>21900</v>
      </c>
      <c r="G60" s="22">
        <v>14</v>
      </c>
      <c r="H60" s="24"/>
    </row>
    <row r="61" spans="1:8" x14ac:dyDescent="0.25">
      <c r="A61" s="161"/>
      <c r="B61" s="144">
        <v>11442.871428571429</v>
      </c>
      <c r="C61" s="148">
        <v>70</v>
      </c>
      <c r="D61" s="146">
        <v>801000</v>
      </c>
      <c r="E61" s="146">
        <v>20700</v>
      </c>
      <c r="F61" s="146">
        <v>21800</v>
      </c>
      <c r="G61" s="22">
        <v>14</v>
      </c>
      <c r="H61" s="24"/>
    </row>
    <row r="62" spans="1:8" x14ac:dyDescent="0.25">
      <c r="A62" s="161"/>
      <c r="B62" s="144">
        <v>11281.704225352112</v>
      </c>
      <c r="C62" s="148">
        <v>71</v>
      </c>
      <c r="D62" s="146">
        <v>801000</v>
      </c>
      <c r="E62" s="146">
        <v>20600</v>
      </c>
      <c r="F62" s="146">
        <v>21900</v>
      </c>
      <c r="G62" s="22">
        <v>14</v>
      </c>
      <c r="H62" s="24"/>
    </row>
    <row r="63" spans="1:8" x14ac:dyDescent="0.25">
      <c r="A63" s="163"/>
      <c r="B63" s="154">
        <v>11125.013888888889</v>
      </c>
      <c r="C63" s="155">
        <v>72</v>
      </c>
      <c r="D63" s="156">
        <v>801000</v>
      </c>
      <c r="E63" s="156">
        <v>20700</v>
      </c>
      <c r="F63" s="156"/>
      <c r="G63" s="23">
        <v>14</v>
      </c>
      <c r="H63" s="24"/>
    </row>
  </sheetData>
  <phoneticPr fontId="17" type="noConversion"/>
  <pageMargins left="0.7" right="0.7" top="0.78740157499999996" bottom="0.78740157499999996" header="0.3" footer="0.3"/>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41"/>
  <sheetViews>
    <sheetView zoomScale="90" zoomScaleNormal="90" zoomScalePageLayoutView="90" workbookViewId="0">
      <selection activeCell="J31" sqref="J31"/>
    </sheetView>
  </sheetViews>
  <sheetFormatPr defaultColWidth="10.85546875" defaultRowHeight="15" x14ac:dyDescent="0.25"/>
  <cols>
    <col min="2" max="2" width="4.28515625" customWidth="1"/>
    <col min="3" max="3" width="11.42578125" customWidth="1"/>
    <col min="4" max="5" width="12.85546875" customWidth="1"/>
    <col min="6" max="6" width="11.7109375" customWidth="1"/>
    <col min="7" max="7" width="25" customWidth="1"/>
    <col min="8" max="8" width="11.42578125" customWidth="1"/>
    <col min="9" max="9" width="4.28515625" customWidth="1"/>
    <col min="11" max="12" width="12.85546875" customWidth="1"/>
  </cols>
  <sheetData>
    <row r="1" spans="1:12" ht="21" x14ac:dyDescent="0.35">
      <c r="A1" s="12" t="s">
        <v>73</v>
      </c>
    </row>
    <row r="2" spans="1:12" ht="15.75" x14ac:dyDescent="0.25">
      <c r="A2" s="13" t="s">
        <v>39</v>
      </c>
    </row>
    <row r="4" spans="1:12" ht="18.75" x14ac:dyDescent="0.3">
      <c r="A4" s="2" t="s">
        <v>58</v>
      </c>
      <c r="G4" s="2" t="s">
        <v>72</v>
      </c>
    </row>
    <row r="5" spans="1:12" ht="18" x14ac:dyDescent="0.35">
      <c r="A5" s="182" t="s">
        <v>76</v>
      </c>
      <c r="B5" s="183" t="s">
        <v>75</v>
      </c>
      <c r="C5" s="183" t="s">
        <v>55</v>
      </c>
      <c r="D5" s="133" t="s">
        <v>56</v>
      </c>
      <c r="E5" s="17" t="s">
        <v>57</v>
      </c>
      <c r="G5" s="181" t="s">
        <v>38</v>
      </c>
      <c r="H5" s="182" t="s">
        <v>76</v>
      </c>
      <c r="I5" s="183" t="s">
        <v>75</v>
      </c>
      <c r="J5" s="183" t="s">
        <v>55</v>
      </c>
      <c r="K5" s="133" t="s">
        <v>56</v>
      </c>
      <c r="L5" s="17" t="s">
        <v>57</v>
      </c>
    </row>
    <row r="6" spans="1:12" x14ac:dyDescent="0.25">
      <c r="A6" s="173">
        <v>1223.0011428571429</v>
      </c>
      <c r="B6" s="3">
        <v>7</v>
      </c>
      <c r="C6" s="25">
        <v>8560</v>
      </c>
      <c r="D6" s="22"/>
      <c r="E6" s="18">
        <v>1910</v>
      </c>
      <c r="G6" s="185" t="s">
        <v>15</v>
      </c>
      <c r="H6" s="186">
        <v>491.00799999999998</v>
      </c>
      <c r="I6" s="3">
        <v>1</v>
      </c>
      <c r="J6" s="18">
        <v>490</v>
      </c>
      <c r="K6" s="22">
        <v>132</v>
      </c>
      <c r="L6" s="18">
        <v>206</v>
      </c>
    </row>
    <row r="7" spans="1:12" x14ac:dyDescent="0.25">
      <c r="A7" s="173">
        <v>1070.126</v>
      </c>
      <c r="B7" s="3">
        <v>8</v>
      </c>
      <c r="C7" s="25">
        <v>8560</v>
      </c>
      <c r="D7" s="22"/>
      <c r="E7" s="18">
        <v>1990</v>
      </c>
      <c r="G7" s="185"/>
      <c r="H7" s="186">
        <v>245.50399999999999</v>
      </c>
      <c r="I7" s="3">
        <v>2</v>
      </c>
      <c r="J7" s="18">
        <v>490</v>
      </c>
      <c r="K7" s="22">
        <v>139</v>
      </c>
      <c r="L7" s="18">
        <v>256</v>
      </c>
    </row>
    <row r="8" spans="1:12" x14ac:dyDescent="0.25">
      <c r="A8" s="173">
        <v>951.22311111111105</v>
      </c>
      <c r="B8" s="3">
        <v>9</v>
      </c>
      <c r="C8" s="25">
        <v>8560</v>
      </c>
      <c r="D8" s="22">
        <v>1670</v>
      </c>
      <c r="E8" s="18">
        <v>2090</v>
      </c>
      <c r="G8" s="185" t="s">
        <v>16</v>
      </c>
      <c r="H8" s="186">
        <v>491.00799999999998</v>
      </c>
      <c r="I8" s="3">
        <v>1</v>
      </c>
      <c r="J8" s="18">
        <v>490</v>
      </c>
      <c r="K8" s="22">
        <v>130</v>
      </c>
      <c r="L8" s="18">
        <v>204</v>
      </c>
    </row>
    <row r="9" spans="1:12" x14ac:dyDescent="0.25">
      <c r="A9" s="173">
        <v>856.10079999999994</v>
      </c>
      <c r="B9" s="3">
        <v>10</v>
      </c>
      <c r="C9" s="25">
        <v>8560</v>
      </c>
      <c r="D9" s="22">
        <v>1730</v>
      </c>
      <c r="E9" s="18">
        <v>2200</v>
      </c>
      <c r="G9" s="185"/>
      <c r="H9" s="186">
        <v>245.50399999999999</v>
      </c>
      <c r="I9" s="3">
        <v>2</v>
      </c>
      <c r="J9" s="18">
        <v>490</v>
      </c>
      <c r="K9" s="22">
        <v>142</v>
      </c>
      <c r="L9" s="18">
        <v>259</v>
      </c>
    </row>
    <row r="10" spans="1:12" x14ac:dyDescent="0.25">
      <c r="A10" s="173">
        <v>778.27345454545457</v>
      </c>
      <c r="B10" s="3">
        <v>11</v>
      </c>
      <c r="C10" s="25">
        <v>8560</v>
      </c>
      <c r="D10" s="22">
        <v>1800</v>
      </c>
      <c r="E10" s="18">
        <v>2340</v>
      </c>
      <c r="G10" s="185" t="s">
        <v>17</v>
      </c>
      <c r="H10" s="186">
        <v>449.50400000000002</v>
      </c>
      <c r="I10" s="3">
        <v>2</v>
      </c>
      <c r="J10" s="18">
        <v>898</v>
      </c>
      <c r="K10" s="22">
        <v>226</v>
      </c>
      <c r="L10" s="18">
        <v>334</v>
      </c>
    </row>
    <row r="11" spans="1:12" x14ac:dyDescent="0.25">
      <c r="A11" s="173">
        <v>713.41733333333332</v>
      </c>
      <c r="B11" s="3">
        <v>12</v>
      </c>
      <c r="C11" s="25">
        <v>8560</v>
      </c>
      <c r="D11" s="22">
        <v>1890</v>
      </c>
      <c r="E11" s="18">
        <v>2480</v>
      </c>
      <c r="G11" s="185" t="s">
        <v>18</v>
      </c>
      <c r="H11" s="186">
        <v>500.50400000000002</v>
      </c>
      <c r="I11" s="3">
        <v>2</v>
      </c>
      <c r="J11" s="18">
        <v>1000</v>
      </c>
      <c r="K11" s="22">
        <v>225</v>
      </c>
      <c r="L11" s="18">
        <v>331</v>
      </c>
    </row>
    <row r="12" spans="1:12" x14ac:dyDescent="0.25">
      <c r="A12" s="174">
        <v>658.53907692307689</v>
      </c>
      <c r="B12" s="184">
        <v>13</v>
      </c>
      <c r="C12" s="187">
        <v>8560</v>
      </c>
      <c r="D12" s="23">
        <v>1980</v>
      </c>
      <c r="E12" s="19">
        <v>2600</v>
      </c>
      <c r="G12" s="185" t="s">
        <v>19</v>
      </c>
      <c r="H12" s="186">
        <v>523.50400000000002</v>
      </c>
      <c r="I12" s="3">
        <v>2</v>
      </c>
      <c r="J12" s="18">
        <v>1046</v>
      </c>
      <c r="K12" s="22">
        <v>245</v>
      </c>
      <c r="L12" s="18">
        <v>335</v>
      </c>
    </row>
    <row r="13" spans="1:12" x14ac:dyDescent="0.25">
      <c r="G13" s="185" t="s">
        <v>20</v>
      </c>
      <c r="H13" s="186">
        <v>530.50400000000002</v>
      </c>
      <c r="I13" s="3">
        <v>2</v>
      </c>
      <c r="J13" s="18">
        <v>1060</v>
      </c>
      <c r="K13" s="22">
        <v>237</v>
      </c>
      <c r="L13" s="18">
        <v>344</v>
      </c>
    </row>
    <row r="14" spans="1:12" ht="18.75" x14ac:dyDescent="0.3">
      <c r="A14" s="2" t="s">
        <v>14</v>
      </c>
      <c r="G14" s="185" t="s">
        <v>21</v>
      </c>
      <c r="H14" s="186">
        <v>432.33600000000001</v>
      </c>
      <c r="I14" s="3">
        <v>3</v>
      </c>
      <c r="J14" s="18">
        <v>1296</v>
      </c>
      <c r="K14" s="22">
        <v>328</v>
      </c>
      <c r="L14" s="18">
        <v>474</v>
      </c>
    </row>
    <row r="15" spans="1:12" ht="18" x14ac:dyDescent="0.35">
      <c r="A15" s="182" t="s">
        <v>76</v>
      </c>
      <c r="B15" s="183" t="s">
        <v>75</v>
      </c>
      <c r="C15" s="183" t="s">
        <v>55</v>
      </c>
      <c r="D15" s="133" t="s">
        <v>56</v>
      </c>
      <c r="E15" s="17" t="s">
        <v>57</v>
      </c>
      <c r="G15" s="185" t="s">
        <v>22</v>
      </c>
      <c r="H15" s="186">
        <v>586.33600000000001</v>
      </c>
      <c r="I15" s="3">
        <v>3</v>
      </c>
      <c r="J15" s="18">
        <v>1758</v>
      </c>
      <c r="K15" s="22">
        <v>380</v>
      </c>
      <c r="L15" s="18">
        <v>522</v>
      </c>
    </row>
    <row r="16" spans="1:12" x14ac:dyDescent="0.25">
      <c r="A16" s="186">
        <v>950.76984615384617</v>
      </c>
      <c r="B16" s="3">
        <v>13</v>
      </c>
      <c r="C16" s="20">
        <v>12359</v>
      </c>
      <c r="D16" s="22"/>
      <c r="E16" s="18">
        <v>3080</v>
      </c>
      <c r="G16" s="185" t="s">
        <v>23</v>
      </c>
      <c r="H16" s="186">
        <v>624.33600000000001</v>
      </c>
      <c r="I16" s="3">
        <v>3</v>
      </c>
      <c r="J16" s="18">
        <v>1872</v>
      </c>
      <c r="K16" s="22">
        <v>380</v>
      </c>
      <c r="L16" s="18">
        <v>519</v>
      </c>
    </row>
    <row r="17" spans="1:22" x14ac:dyDescent="0.25">
      <c r="A17" s="186">
        <v>882.85771428571422</v>
      </c>
      <c r="B17" s="3">
        <v>14</v>
      </c>
      <c r="C17" s="18">
        <v>12359</v>
      </c>
      <c r="D17" s="18">
        <v>2520</v>
      </c>
      <c r="E17" s="18">
        <v>3200</v>
      </c>
      <c r="G17" s="188" t="s">
        <v>24</v>
      </c>
      <c r="H17" s="189">
        <v>942.66933333333327</v>
      </c>
      <c r="I17" s="184">
        <v>3</v>
      </c>
      <c r="J17" s="19">
        <v>2827</v>
      </c>
      <c r="K17" s="23">
        <v>465</v>
      </c>
      <c r="L17" s="19"/>
    </row>
    <row r="18" spans="1:22" x14ac:dyDescent="0.25">
      <c r="A18" s="186">
        <v>824.00053333333335</v>
      </c>
      <c r="B18" s="3">
        <v>15</v>
      </c>
      <c r="C18" s="18">
        <v>12359</v>
      </c>
      <c r="D18" s="22">
        <v>2600</v>
      </c>
      <c r="E18" s="18">
        <v>3330</v>
      </c>
    </row>
    <row r="19" spans="1:22" x14ac:dyDescent="0.25">
      <c r="A19" s="186">
        <v>772.50049999999999</v>
      </c>
      <c r="B19" s="3">
        <v>16</v>
      </c>
      <c r="C19" s="18">
        <v>12359</v>
      </c>
      <c r="D19" s="22">
        <v>2670</v>
      </c>
      <c r="E19" s="18">
        <v>3450</v>
      </c>
      <c r="Q19" s="16"/>
    </row>
    <row r="20" spans="1:22" x14ac:dyDescent="0.25">
      <c r="A20" s="186">
        <v>727.05929411764703</v>
      </c>
      <c r="B20" s="3">
        <v>17</v>
      </c>
      <c r="C20" s="18">
        <v>12359</v>
      </c>
      <c r="D20" s="22">
        <v>2740</v>
      </c>
      <c r="E20" s="18">
        <v>3600</v>
      </c>
      <c r="L20" s="16"/>
      <c r="N20" s="1"/>
      <c r="O20" s="1"/>
      <c r="Q20" s="6"/>
      <c r="R20" s="7"/>
      <c r="S20" s="1"/>
      <c r="T20" s="1"/>
    </row>
    <row r="21" spans="1:22" x14ac:dyDescent="0.25">
      <c r="A21" s="186">
        <v>686.66711111111113</v>
      </c>
      <c r="B21" s="3">
        <v>18</v>
      </c>
      <c r="C21" s="18">
        <v>12359</v>
      </c>
      <c r="D21" s="22">
        <v>2800</v>
      </c>
      <c r="E21" s="18">
        <v>3670</v>
      </c>
      <c r="G21" s="6"/>
      <c r="H21" s="7"/>
      <c r="I21" s="1"/>
      <c r="J21" s="1"/>
      <c r="L21" s="6"/>
      <c r="M21" s="7"/>
      <c r="N21" s="3"/>
      <c r="O21" s="3"/>
      <c r="Q21" s="4"/>
      <c r="R21" s="3"/>
      <c r="S21" s="3"/>
      <c r="T21" s="3"/>
      <c r="V21" s="3"/>
    </row>
    <row r="22" spans="1:22" x14ac:dyDescent="0.25">
      <c r="A22" s="186">
        <v>650.52673684210527</v>
      </c>
      <c r="B22" s="3">
        <v>19</v>
      </c>
      <c r="C22" s="18">
        <v>12359</v>
      </c>
      <c r="D22" s="22">
        <v>2870</v>
      </c>
      <c r="E22" s="18">
        <v>3790</v>
      </c>
      <c r="G22" s="4"/>
      <c r="H22" s="3"/>
      <c r="I22" s="3"/>
      <c r="J22" s="3"/>
      <c r="K22" s="3"/>
      <c r="L22" s="4"/>
      <c r="M22" s="3"/>
      <c r="N22" s="3"/>
      <c r="O22" s="3"/>
      <c r="Q22" s="4"/>
      <c r="R22" s="3"/>
      <c r="S22" s="3"/>
      <c r="T22" s="3"/>
      <c r="V22" s="3"/>
    </row>
    <row r="23" spans="1:22" x14ac:dyDescent="0.25">
      <c r="A23" s="189">
        <v>618.00040000000001</v>
      </c>
      <c r="B23" s="184">
        <v>20</v>
      </c>
      <c r="C23" s="19">
        <v>12359</v>
      </c>
      <c r="D23" s="23">
        <v>2920</v>
      </c>
      <c r="E23" s="19"/>
      <c r="G23" s="4"/>
      <c r="H23" s="3"/>
      <c r="I23" s="3"/>
      <c r="J23" s="3"/>
      <c r="K23" s="3"/>
      <c r="L23" s="4"/>
      <c r="M23" s="3"/>
      <c r="N23" s="3"/>
      <c r="O23" s="3"/>
      <c r="Q23" s="4"/>
      <c r="R23" s="3"/>
      <c r="S23" s="3"/>
      <c r="T23" s="3"/>
      <c r="V23" s="3"/>
    </row>
    <row r="24" spans="1:22" x14ac:dyDescent="0.25">
      <c r="G24" s="4"/>
      <c r="H24" s="3"/>
      <c r="I24" s="3"/>
      <c r="J24" s="3"/>
      <c r="K24" s="3"/>
      <c r="L24" s="4"/>
      <c r="M24" s="3"/>
      <c r="N24" s="3"/>
      <c r="O24" s="3"/>
      <c r="Q24" s="4"/>
      <c r="R24" s="3"/>
      <c r="S24" s="3"/>
      <c r="T24" s="3"/>
      <c r="V24" s="3"/>
    </row>
    <row r="25" spans="1:22" ht="18.75" x14ac:dyDescent="0.3">
      <c r="A25" s="2" t="s">
        <v>7</v>
      </c>
      <c r="G25" s="4"/>
      <c r="H25" s="3"/>
      <c r="I25" s="3"/>
      <c r="J25" s="3"/>
      <c r="K25" s="3"/>
      <c r="L25" s="4"/>
      <c r="M25" s="3"/>
      <c r="N25" s="3"/>
      <c r="O25" s="3"/>
      <c r="Q25" s="4"/>
      <c r="R25" s="3"/>
      <c r="S25" s="3"/>
      <c r="T25" s="3"/>
      <c r="V25" s="3"/>
    </row>
    <row r="26" spans="1:22" ht="18" x14ac:dyDescent="0.35">
      <c r="A26" s="182" t="s">
        <v>76</v>
      </c>
      <c r="B26" s="183" t="s">
        <v>75</v>
      </c>
      <c r="C26" s="190" t="s">
        <v>55</v>
      </c>
      <c r="D26" s="133" t="s">
        <v>56</v>
      </c>
      <c r="E26" s="17" t="s">
        <v>57</v>
      </c>
      <c r="G26" s="4"/>
      <c r="H26" s="3"/>
      <c r="I26" s="3"/>
      <c r="J26" s="3"/>
      <c r="K26" s="3"/>
      <c r="L26" s="4"/>
      <c r="M26" s="3"/>
      <c r="N26" s="3"/>
      <c r="O26" s="3"/>
      <c r="Q26" s="4"/>
      <c r="R26" s="3"/>
      <c r="S26" s="3"/>
      <c r="T26" s="3"/>
      <c r="V26" s="3"/>
    </row>
    <row r="27" spans="1:22" x14ac:dyDescent="0.25">
      <c r="A27" s="191">
        <v>1130.7338666666667</v>
      </c>
      <c r="B27" s="192">
        <v>15</v>
      </c>
      <c r="C27" s="20">
        <v>16960</v>
      </c>
      <c r="D27" s="18"/>
      <c r="E27" s="18">
        <v>4060</v>
      </c>
      <c r="G27" s="4"/>
      <c r="H27" s="3"/>
      <c r="I27" s="3"/>
      <c r="J27" s="3"/>
      <c r="K27" s="3"/>
      <c r="L27" s="4"/>
      <c r="M27" s="3"/>
      <c r="N27" s="3"/>
      <c r="O27" s="3"/>
      <c r="Q27" s="4"/>
      <c r="R27" s="3"/>
      <c r="S27" s="3"/>
      <c r="T27" s="3"/>
      <c r="V27" s="3"/>
    </row>
    <row r="28" spans="1:22" x14ac:dyDescent="0.25">
      <c r="A28" s="186">
        <v>1060.0630000000001</v>
      </c>
      <c r="B28" s="3">
        <v>16</v>
      </c>
      <c r="C28" s="18">
        <v>16960</v>
      </c>
      <c r="D28" s="18"/>
      <c r="E28" s="18">
        <v>4180</v>
      </c>
      <c r="G28" s="4"/>
      <c r="H28" s="3"/>
      <c r="I28" s="3"/>
      <c r="J28" s="3"/>
      <c r="K28" s="3"/>
      <c r="L28" s="4"/>
      <c r="M28" s="3"/>
      <c r="N28" s="3"/>
      <c r="O28" s="3"/>
      <c r="Q28" s="4"/>
      <c r="R28" s="3"/>
      <c r="S28" s="3"/>
      <c r="T28" s="3"/>
      <c r="V28" s="3"/>
    </row>
    <row r="29" spans="1:22" x14ac:dyDescent="0.25">
      <c r="A29" s="186">
        <v>997.70635294117653</v>
      </c>
      <c r="B29" s="3">
        <v>17</v>
      </c>
      <c r="C29" s="18">
        <v>16960</v>
      </c>
      <c r="D29" s="18"/>
      <c r="E29" s="18">
        <v>4310</v>
      </c>
      <c r="G29" s="4"/>
      <c r="H29" s="3"/>
      <c r="I29" s="3"/>
      <c r="J29" s="3"/>
      <c r="K29" s="3"/>
      <c r="L29" s="4"/>
      <c r="M29" s="3"/>
      <c r="N29" s="3"/>
      <c r="O29" s="3"/>
      <c r="Q29" s="4"/>
      <c r="R29" s="3"/>
      <c r="S29" s="3"/>
      <c r="T29" s="3"/>
      <c r="V29" s="3"/>
    </row>
    <row r="30" spans="1:22" x14ac:dyDescent="0.25">
      <c r="A30" s="186">
        <v>942.27822222222233</v>
      </c>
      <c r="B30" s="3">
        <v>18</v>
      </c>
      <c r="C30" s="18">
        <v>16960</v>
      </c>
      <c r="D30" s="18">
        <v>3520</v>
      </c>
      <c r="E30" s="18">
        <v>4440</v>
      </c>
      <c r="G30" s="4"/>
      <c r="H30" s="3"/>
      <c r="I30" s="3"/>
      <c r="J30" s="3"/>
      <c r="K30" s="3"/>
      <c r="L30" s="4"/>
      <c r="M30" s="3"/>
      <c r="N30" s="3"/>
      <c r="O30" s="3"/>
      <c r="Q30" s="4"/>
      <c r="R30" s="3"/>
      <c r="S30" s="3"/>
      <c r="T30" s="3"/>
      <c r="V30" s="3"/>
    </row>
    <row r="31" spans="1:22" x14ac:dyDescent="0.25">
      <c r="A31" s="186">
        <v>892.68463157894746</v>
      </c>
      <c r="B31" s="3">
        <v>19</v>
      </c>
      <c r="C31" s="18">
        <v>16960</v>
      </c>
      <c r="D31" s="18">
        <v>3600</v>
      </c>
      <c r="E31" s="18">
        <v>4570</v>
      </c>
      <c r="G31" s="4"/>
      <c r="H31" s="3"/>
      <c r="I31" s="3"/>
      <c r="J31" s="3"/>
      <c r="K31" s="3"/>
      <c r="L31" s="4"/>
      <c r="M31" s="3"/>
      <c r="N31" s="3"/>
      <c r="O31" s="3"/>
      <c r="Q31" s="3"/>
      <c r="R31" s="3"/>
      <c r="S31" s="3"/>
      <c r="T31" s="3"/>
      <c r="V31" s="3"/>
    </row>
    <row r="32" spans="1:22" x14ac:dyDescent="0.25">
      <c r="A32" s="186">
        <v>848.05040000000008</v>
      </c>
      <c r="B32" s="3">
        <v>20</v>
      </c>
      <c r="C32" s="18">
        <v>16960</v>
      </c>
      <c r="D32" s="18">
        <v>3680</v>
      </c>
      <c r="E32" s="18">
        <v>4700</v>
      </c>
      <c r="G32" s="4"/>
      <c r="H32" s="3"/>
      <c r="I32" s="3"/>
      <c r="J32" s="3"/>
      <c r="K32" s="3"/>
      <c r="L32" s="4"/>
      <c r="M32" s="3"/>
      <c r="N32" s="3"/>
      <c r="O32" s="3"/>
      <c r="Q32" s="3"/>
      <c r="R32" s="3"/>
      <c r="S32" s="3"/>
      <c r="T32" s="3"/>
      <c r="V32" s="3"/>
    </row>
    <row r="33" spans="1:22" x14ac:dyDescent="0.25">
      <c r="A33" s="186">
        <v>807.66704761904771</v>
      </c>
      <c r="B33" s="3">
        <v>21</v>
      </c>
      <c r="C33" s="18">
        <v>16960</v>
      </c>
      <c r="D33" s="18">
        <v>3750</v>
      </c>
      <c r="E33" s="18">
        <v>4820</v>
      </c>
      <c r="G33" s="4"/>
      <c r="H33" s="3"/>
      <c r="I33" s="3"/>
      <c r="J33" s="3"/>
      <c r="K33" s="3"/>
      <c r="L33" s="4"/>
      <c r="M33" s="3"/>
      <c r="N33" s="3"/>
      <c r="O33" s="3"/>
      <c r="Q33" s="3"/>
      <c r="R33" s="3"/>
      <c r="S33" s="3"/>
      <c r="T33" s="3"/>
      <c r="V33" s="3"/>
    </row>
    <row r="34" spans="1:22" x14ac:dyDescent="0.25">
      <c r="A34" s="186">
        <v>770.95490909090915</v>
      </c>
      <c r="B34" s="3">
        <v>22</v>
      </c>
      <c r="C34" s="18">
        <v>16960</v>
      </c>
      <c r="D34" s="18">
        <v>3820</v>
      </c>
      <c r="E34" s="18">
        <v>4920</v>
      </c>
      <c r="G34" s="4"/>
      <c r="H34" s="3"/>
      <c r="I34" s="3"/>
      <c r="J34" s="3"/>
      <c r="K34" s="3"/>
      <c r="L34" s="4"/>
      <c r="M34" s="3"/>
      <c r="N34" s="3"/>
      <c r="O34" s="3"/>
      <c r="Q34" s="3"/>
      <c r="R34" s="3"/>
      <c r="S34" s="3"/>
      <c r="T34" s="3"/>
      <c r="V34" s="3"/>
    </row>
    <row r="35" spans="1:22" x14ac:dyDescent="0.25">
      <c r="A35" s="186">
        <v>737.43513043478265</v>
      </c>
      <c r="B35" s="3">
        <v>23</v>
      </c>
      <c r="C35" s="18">
        <v>16960</v>
      </c>
      <c r="D35" s="18">
        <v>3870</v>
      </c>
      <c r="E35" s="18">
        <v>5010</v>
      </c>
      <c r="G35" s="4"/>
      <c r="H35" s="3"/>
      <c r="I35" s="3"/>
      <c r="J35" s="3"/>
      <c r="K35" s="3"/>
      <c r="L35" s="4"/>
      <c r="M35" s="3"/>
      <c r="N35" s="3"/>
      <c r="O35" s="3"/>
      <c r="Q35" s="3"/>
      <c r="R35" s="3"/>
      <c r="S35" s="3"/>
      <c r="T35" s="3"/>
      <c r="V35" s="3"/>
    </row>
    <row r="36" spans="1:22" x14ac:dyDescent="0.25">
      <c r="A36" s="186">
        <v>706.70866666666677</v>
      </c>
      <c r="B36" s="3">
        <v>24</v>
      </c>
      <c r="C36" s="18">
        <v>16960</v>
      </c>
      <c r="D36" s="18">
        <v>3920</v>
      </c>
      <c r="E36" s="18">
        <v>5090</v>
      </c>
      <c r="G36" s="3"/>
      <c r="H36" s="3"/>
      <c r="J36" s="3"/>
      <c r="K36" s="3"/>
      <c r="L36" s="4"/>
      <c r="M36" s="3"/>
      <c r="N36" s="3"/>
      <c r="O36" s="3"/>
      <c r="Q36" s="3"/>
      <c r="R36" s="3"/>
      <c r="S36" s="3"/>
      <c r="T36" s="3"/>
      <c r="V36" s="3"/>
    </row>
    <row r="37" spans="1:22" x14ac:dyDescent="0.25">
      <c r="A37" s="186">
        <v>678.44032000000004</v>
      </c>
      <c r="B37" s="3">
        <v>25</v>
      </c>
      <c r="C37" s="18">
        <v>16960</v>
      </c>
      <c r="D37" s="18">
        <v>3960</v>
      </c>
      <c r="E37" s="18"/>
      <c r="G37" s="3"/>
      <c r="H37" s="3"/>
      <c r="I37" s="3"/>
      <c r="J37" s="3"/>
      <c r="K37" s="3"/>
      <c r="L37" s="4"/>
      <c r="M37" s="3"/>
      <c r="N37" s="3"/>
      <c r="O37" s="3"/>
      <c r="Q37" s="3"/>
      <c r="R37" s="3"/>
      <c r="S37" s="3"/>
      <c r="T37" s="3"/>
      <c r="V37" s="3"/>
    </row>
    <row r="38" spans="1:22" x14ac:dyDescent="0.25">
      <c r="A38" s="189">
        <v>652.34646153846165</v>
      </c>
      <c r="B38" s="184">
        <v>26</v>
      </c>
      <c r="C38" s="19">
        <v>16960</v>
      </c>
      <c r="D38" s="19">
        <v>4000</v>
      </c>
      <c r="E38" s="19"/>
      <c r="G38" s="3"/>
      <c r="H38" s="3"/>
      <c r="I38" s="3"/>
      <c r="J38" s="3"/>
      <c r="K38" s="3"/>
      <c r="L38" s="3"/>
      <c r="M38" s="3"/>
      <c r="N38" s="3"/>
      <c r="O38" s="3"/>
      <c r="P38" s="3"/>
      <c r="Q38" s="3"/>
      <c r="R38" s="3"/>
      <c r="S38" s="3"/>
      <c r="T38" s="3"/>
      <c r="V38" s="3"/>
    </row>
    <row r="39" spans="1:22" x14ac:dyDescent="0.25">
      <c r="G39" s="3"/>
      <c r="H39" s="3"/>
      <c r="I39" s="3"/>
      <c r="J39" s="3"/>
      <c r="L39" s="3"/>
      <c r="M39" s="3"/>
      <c r="N39" s="3"/>
      <c r="O39" s="3"/>
      <c r="P39" s="3"/>
      <c r="Q39" s="3"/>
      <c r="R39" s="3"/>
      <c r="S39" s="3"/>
      <c r="T39" s="3"/>
      <c r="V39" s="3"/>
    </row>
    <row r="40" spans="1:22" x14ac:dyDescent="0.25">
      <c r="G40" s="3"/>
      <c r="H40" s="3"/>
      <c r="I40" s="3"/>
      <c r="J40" s="3"/>
      <c r="L40" s="3"/>
      <c r="M40" s="3"/>
      <c r="N40" s="3"/>
      <c r="O40" s="3"/>
      <c r="P40" s="3"/>
      <c r="Q40" s="3"/>
      <c r="R40" s="3"/>
      <c r="S40" s="3"/>
      <c r="T40" s="3"/>
      <c r="V40" s="3"/>
    </row>
    <row r="41" spans="1:22" x14ac:dyDescent="0.25">
      <c r="G41" s="8"/>
      <c r="I41" s="3"/>
      <c r="J41" s="3"/>
      <c r="L41" s="3"/>
      <c r="M41" s="3"/>
    </row>
  </sheetData>
  <phoneticPr fontId="17" type="noConversion"/>
  <pageMargins left="0.7" right="0.7" top="0.78740157499999996" bottom="0.78740157499999996" header="0.3" footer="0.3"/>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NOTES</vt:lpstr>
      <vt:lpstr>CALIBRATION</vt:lpstr>
      <vt:lpstr>ESTIMATED CCS</vt:lpstr>
      <vt:lpstr>Native-like proteins</vt:lpstr>
      <vt:lpstr>Denatured proteins</vt:lpstr>
    </vt:vector>
  </TitlesOfParts>
  <Company>FHI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CCS estimation</dc:title>
  <dc:creator>Johanna Hofmann;Kevin Pagel</dc:creator>
  <dc:description>DGMS Workshop 2013</dc:description>
  <cp:lastModifiedBy>Oli Hale</cp:lastModifiedBy>
  <dcterms:created xsi:type="dcterms:W3CDTF">2013-02-22T12:54:02Z</dcterms:created>
  <dcterms:modified xsi:type="dcterms:W3CDTF">2019-07-01T17:34:30Z</dcterms:modified>
</cp:coreProperties>
</file>