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hD Data Archive\"/>
    </mc:Choice>
  </mc:AlternateContent>
  <bookViews>
    <workbookView xWindow="-120" yWindow="-120" windowWidth="29040" windowHeight="17640"/>
  </bookViews>
  <sheets>
    <sheet name="Antaycocha_Poll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H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AA76" i="1"/>
  <c r="AB76" i="1"/>
  <c r="AC76" i="1"/>
  <c r="AD76" i="1"/>
  <c r="AE76" i="1"/>
  <c r="AO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F76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F75" i="1"/>
  <c r="G75" i="1"/>
  <c r="H75" i="1"/>
  <c r="I75" i="1"/>
  <c r="J75" i="1"/>
  <c r="K75" i="1"/>
  <c r="L75" i="1"/>
  <c r="M75" i="1"/>
  <c r="AS73" i="1"/>
  <c r="AQ73" i="1"/>
  <c r="AO73" i="1"/>
  <c r="AG73" i="1"/>
  <c r="AC73" i="1"/>
  <c r="AA73" i="1"/>
  <c r="W73" i="1"/>
  <c r="U73" i="1"/>
  <c r="S73" i="1"/>
  <c r="O73" i="1"/>
  <c r="K73" i="1"/>
  <c r="BK73" i="1"/>
  <c r="AY73" i="1"/>
  <c r="AW73" i="1"/>
  <c r="AU73" i="1"/>
  <c r="BR73" i="1"/>
  <c r="BP73" i="1"/>
  <c r="BN73" i="1"/>
  <c r="BL73" i="1"/>
  <c r="BJ73" i="1"/>
  <c r="BH73" i="1"/>
  <c r="BF73" i="1"/>
  <c r="BD73" i="1"/>
  <c r="BB73" i="1"/>
  <c r="AZ73" i="1"/>
  <c r="AV73" i="1"/>
  <c r="AT73" i="1"/>
  <c r="AR73" i="1"/>
  <c r="AP73" i="1"/>
  <c r="AN73" i="1"/>
  <c r="AL73" i="1"/>
  <c r="AJ73" i="1"/>
  <c r="AH73" i="1"/>
  <c r="AF73" i="1"/>
  <c r="AD73" i="1"/>
  <c r="AB73" i="1"/>
  <c r="Z52" i="1"/>
  <c r="Z76" i="1" s="1"/>
  <c r="Z73" i="1"/>
  <c r="X73" i="1"/>
  <c r="T73" i="1"/>
  <c r="R73" i="1"/>
  <c r="P73" i="1"/>
  <c r="N73" i="1"/>
  <c r="L73" i="1"/>
  <c r="J73" i="1"/>
  <c r="I52" i="1"/>
  <c r="I76" i="1" s="1"/>
  <c r="I73" i="1"/>
  <c r="H73" i="1"/>
  <c r="G73" i="1"/>
  <c r="F73" i="1"/>
  <c r="AS55" i="1" l="1"/>
  <c r="AS76" i="1" s="1"/>
  <c r="AT55" i="1"/>
  <c r="AT76" i="1" s="1"/>
  <c r="AF55" i="1"/>
  <c r="AF76" i="1" s="1"/>
  <c r="AG55" i="1"/>
  <c r="AG76" i="1" s="1"/>
  <c r="AH55" i="1"/>
  <c r="AH76" i="1" s="1"/>
  <c r="AI55" i="1"/>
  <c r="AI76" i="1" s="1"/>
  <c r="AJ55" i="1"/>
  <c r="AJ76" i="1" s="1"/>
  <c r="AK55" i="1"/>
  <c r="AK76" i="1" s="1"/>
  <c r="AL55" i="1"/>
  <c r="AL76" i="1" s="1"/>
  <c r="AM55" i="1"/>
  <c r="AM76" i="1" s="1"/>
  <c r="AN55" i="1"/>
  <c r="AN76" i="1" s="1"/>
  <c r="AP55" i="1"/>
  <c r="AP76" i="1" s="1"/>
  <c r="AQ55" i="1"/>
  <c r="AQ76" i="1" s="1"/>
  <c r="AR55" i="1"/>
  <c r="AR76" i="1" s="1"/>
</calcChain>
</file>

<file path=xl/sharedStrings.xml><?xml version="1.0" encoding="utf-8"?>
<sst xmlns="http://schemas.openxmlformats.org/spreadsheetml/2006/main" count="366" uniqueCount="100">
  <si>
    <t xml:space="preserve">Pollen </t>
  </si>
  <si>
    <t>Code</t>
  </si>
  <si>
    <t>Name</t>
  </si>
  <si>
    <t>Element</t>
  </si>
  <si>
    <t>Units</t>
  </si>
  <si>
    <t xml:space="preserve">Group </t>
  </si>
  <si>
    <t>Poaceae</t>
  </si>
  <si>
    <t>Cyperaceae</t>
  </si>
  <si>
    <t>Alnus</t>
  </si>
  <si>
    <t>Asteracae cf. Serratula-type</t>
  </si>
  <si>
    <t>Ambrosia</t>
  </si>
  <si>
    <t>Artemisia</t>
  </si>
  <si>
    <t>Apiaceae</t>
  </si>
  <si>
    <t>Plantaginaceae</t>
  </si>
  <si>
    <t>Virburnum</t>
  </si>
  <si>
    <t>Filicales Colpus</t>
  </si>
  <si>
    <t>Filicales Trilete</t>
  </si>
  <si>
    <t>Osmunda</t>
  </si>
  <si>
    <t>Glomus</t>
  </si>
  <si>
    <t>HdV 101 8B</t>
  </si>
  <si>
    <t>Pollen</t>
  </si>
  <si>
    <t>Spore</t>
  </si>
  <si>
    <t>Counts</t>
  </si>
  <si>
    <t>Puna</t>
  </si>
  <si>
    <t>Andean Forest</t>
  </si>
  <si>
    <t>Sub Puna Shrubland</t>
  </si>
  <si>
    <t>Other</t>
  </si>
  <si>
    <t>Lycopodium</t>
  </si>
  <si>
    <t xml:space="preserve">Total Land Pollen </t>
  </si>
  <si>
    <t>Podacarpus</t>
  </si>
  <si>
    <t>SSUM(TLP)</t>
  </si>
  <si>
    <t>Puna;Andean Forest;Sub Puna Shrubland;Other</t>
  </si>
  <si>
    <t>SSUM(TLPS)</t>
  </si>
  <si>
    <t xml:space="preserve">Total Land Pollen and Spores </t>
  </si>
  <si>
    <t>Puna;Andean Forest;Sub Puna Shrubland;Other;Spore</t>
  </si>
  <si>
    <t>Caryophyllaceae</t>
  </si>
  <si>
    <t>Liliaceae</t>
  </si>
  <si>
    <t>Cruciferae type</t>
  </si>
  <si>
    <t>Polygonum type</t>
  </si>
  <si>
    <t>HdV-18</t>
  </si>
  <si>
    <t>HdV-123</t>
  </si>
  <si>
    <t>Zygnemataceae</t>
  </si>
  <si>
    <t xml:space="preserve">Unknown Spore type 4 </t>
  </si>
  <si>
    <t>Unknown Spore type 3</t>
  </si>
  <si>
    <t>Tetraploa aristata</t>
  </si>
  <si>
    <t xml:space="preserve">Unknown Spore type 1 </t>
  </si>
  <si>
    <t>HdV-169</t>
  </si>
  <si>
    <t xml:space="preserve">Orbatid Mites </t>
  </si>
  <si>
    <t>Animalia</t>
  </si>
  <si>
    <t>Unknown Spore type 1</t>
  </si>
  <si>
    <t>Asteraceae cf. Aster-type</t>
  </si>
  <si>
    <t>Malvaceae</t>
  </si>
  <si>
    <t>Urticaceae</t>
  </si>
  <si>
    <t>Dryopteris</t>
  </si>
  <si>
    <t>HdV 222</t>
  </si>
  <si>
    <t>HdV 83</t>
  </si>
  <si>
    <t>HdV 1</t>
  </si>
  <si>
    <t>Polypodium</t>
  </si>
  <si>
    <t>Pteridium</t>
  </si>
  <si>
    <t>Polylepis</t>
  </si>
  <si>
    <t>HdV 121</t>
  </si>
  <si>
    <t>Charcoal</t>
  </si>
  <si>
    <t>HdV 2</t>
  </si>
  <si>
    <t>Exotic</t>
  </si>
  <si>
    <t>Microcharcoal</t>
  </si>
  <si>
    <r>
      <t xml:space="preserve">Poaceae &gt;40 </t>
    </r>
    <r>
      <rPr>
        <sz val="11"/>
        <color theme="1"/>
        <rFont val="Calibri"/>
        <family val="2"/>
      </rPr>
      <t>µ</t>
    </r>
    <r>
      <rPr>
        <sz val="8.8000000000000007"/>
        <color theme="1"/>
        <rFont val="Calibri"/>
        <family val="2"/>
      </rPr>
      <t>m</t>
    </r>
  </si>
  <si>
    <t>Poaceae &gt;40 µm</t>
  </si>
  <si>
    <t>Rununculaceae cf. Thalictrium</t>
  </si>
  <si>
    <t>Runuculaceae cf. Rununculus type</t>
  </si>
  <si>
    <t xml:space="preserve">Eucalyptus </t>
  </si>
  <si>
    <t>Solanaceae</t>
  </si>
  <si>
    <t>Chenopodiaceae/Amaranthaceae</t>
  </si>
  <si>
    <t>Rumex type</t>
  </si>
  <si>
    <t>Alternanthera</t>
  </si>
  <si>
    <t>Euphorbiaceae</t>
  </si>
  <si>
    <t>Lactuceae</t>
  </si>
  <si>
    <t>Fabaceae 1</t>
  </si>
  <si>
    <t>Fabaceae 2</t>
  </si>
  <si>
    <t>Myrica type</t>
  </si>
  <si>
    <t>Myrtaceae</t>
  </si>
  <si>
    <t>Rosaceae</t>
  </si>
  <si>
    <t xml:space="preserve">Gallium </t>
  </si>
  <si>
    <t xml:space="preserve">Unknown </t>
  </si>
  <si>
    <t xml:space="preserve">Tarigrade egg </t>
  </si>
  <si>
    <t>Pediastrum</t>
  </si>
  <si>
    <t>Aquatic</t>
  </si>
  <si>
    <t>Alstroemeriaceae</t>
  </si>
  <si>
    <t>cf. Oxalis</t>
  </si>
  <si>
    <t>Juglandaceae</t>
  </si>
  <si>
    <t xml:space="preserve">Cactaceae </t>
  </si>
  <si>
    <t xml:space="preserve">Fabaceae 3 </t>
  </si>
  <si>
    <t>Fabaceae cf. Trifolium</t>
  </si>
  <si>
    <t>Asteraceae cf. Aster type</t>
  </si>
  <si>
    <t>Asteracae cf. Serratula type</t>
  </si>
  <si>
    <t>HdV 364 - Thecaphora</t>
  </si>
  <si>
    <t>Myriophyllum</t>
  </si>
  <si>
    <t>Fabaceae 3</t>
  </si>
  <si>
    <t>Proteaceae</t>
  </si>
  <si>
    <t>Sporormiella</t>
  </si>
  <si>
    <t xml:space="preserve">Human Activity and Land Disturbance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</si>
</sst>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/>
    <xf numFmtId="1" fontId="0" fillId="0" borderId="0" xfId="0" applyNumberFormat="1"/>
    <xf numFmtId="1" fontId="2" fillId="0" borderId="0" xfId="0" applyNumberFormat="1" applyFont="1"/>
    <xf numFmtId="1" fontId="1" fillId="2" borderId="0" xfId="0" applyNumberFormat="1" applyFont="1" applyFill="1"/>
    <xf numFmtId="0" fontId="7" fillId="0" borderId="0" xfId="0" applyFont="1"/>
    <xf numFmtId="0" fontId="8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6"/>
  <sheetViews>
    <sheetView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25.42578125" customWidth="1"/>
    <col min="2" max="2" width="25.28515625" customWidth="1"/>
    <col min="5" max="5" width="26.85546875" customWidth="1"/>
    <col min="11" max="11" width="8.7109375"/>
    <col min="15" max="15" width="8.7109375"/>
    <col min="19" max="19" width="8.7109375"/>
    <col min="47" max="47" width="9.140625" style="2"/>
    <col min="49" max="49" width="9.140625" style="2"/>
    <col min="51" max="51" width="9.140625" style="2"/>
    <col min="53" max="53" width="9.140625" style="2"/>
    <col min="55" max="55" width="9.140625" style="2"/>
    <col min="57" max="57" width="0" style="1" hidden="1" customWidth="1"/>
    <col min="59" max="59" width="9.140625" style="2"/>
    <col min="61" max="61" width="9.140625" style="2"/>
    <col min="63" max="63" width="9.140625" style="2"/>
    <col min="65" max="65" width="9.140625" style="2"/>
    <col min="67" max="67" width="9.140625" style="2"/>
    <col min="69" max="69" width="9.140625" style="2"/>
    <col min="71" max="71" width="9.140625" style="2"/>
  </cols>
  <sheetData>
    <row r="1" spans="1:71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>
        <v>40</v>
      </c>
      <c r="G1" s="6">
        <v>58</v>
      </c>
      <c r="H1" s="6">
        <v>72</v>
      </c>
      <c r="I1" s="6">
        <v>88</v>
      </c>
      <c r="J1" s="6">
        <v>104</v>
      </c>
      <c r="K1" s="6">
        <v>112</v>
      </c>
      <c r="L1" s="6">
        <v>120</v>
      </c>
      <c r="M1" s="6">
        <v>128</v>
      </c>
      <c r="N1" s="6">
        <v>136</v>
      </c>
      <c r="O1" s="6">
        <v>144</v>
      </c>
      <c r="P1" s="6">
        <v>152</v>
      </c>
      <c r="Q1" s="6">
        <v>160</v>
      </c>
      <c r="R1" s="6">
        <v>168</v>
      </c>
      <c r="S1" s="6">
        <v>176</v>
      </c>
      <c r="T1" s="6">
        <v>184</v>
      </c>
      <c r="U1" s="6">
        <v>192</v>
      </c>
      <c r="V1" s="6">
        <v>200</v>
      </c>
      <c r="W1" s="6">
        <v>208</v>
      </c>
      <c r="X1" s="6">
        <v>216</v>
      </c>
      <c r="Y1" s="6">
        <v>224</v>
      </c>
      <c r="Z1" s="6">
        <v>232</v>
      </c>
      <c r="AA1" s="6">
        <v>240</v>
      </c>
      <c r="AB1" s="6">
        <v>248</v>
      </c>
      <c r="AC1" s="6">
        <v>256</v>
      </c>
      <c r="AD1" s="6">
        <v>264</v>
      </c>
      <c r="AE1" s="6">
        <v>272</v>
      </c>
      <c r="AF1" s="6">
        <v>280</v>
      </c>
      <c r="AG1" s="6">
        <v>288</v>
      </c>
      <c r="AH1" s="6">
        <v>296</v>
      </c>
      <c r="AI1" s="6">
        <v>304</v>
      </c>
      <c r="AJ1" s="6">
        <v>312</v>
      </c>
      <c r="AK1" s="6">
        <v>320</v>
      </c>
      <c r="AL1" s="6">
        <v>328</v>
      </c>
      <c r="AM1" s="6">
        <v>336</v>
      </c>
      <c r="AN1" s="6">
        <v>344</v>
      </c>
      <c r="AO1" s="6">
        <v>352</v>
      </c>
      <c r="AP1" s="6">
        <v>360</v>
      </c>
      <c r="AQ1" s="6">
        <v>368</v>
      </c>
      <c r="AR1" s="6">
        <v>376</v>
      </c>
      <c r="AS1" s="6">
        <v>384</v>
      </c>
      <c r="AT1" s="6">
        <v>392</v>
      </c>
      <c r="AU1" s="7">
        <v>400</v>
      </c>
      <c r="AV1" s="6">
        <v>408</v>
      </c>
      <c r="AW1" s="7">
        <v>416</v>
      </c>
      <c r="AX1" s="6">
        <v>424</v>
      </c>
      <c r="AY1" s="7">
        <v>432</v>
      </c>
      <c r="AZ1" s="6">
        <v>440</v>
      </c>
      <c r="BA1" s="7">
        <v>448</v>
      </c>
      <c r="BB1" s="6">
        <v>456</v>
      </c>
      <c r="BC1" s="7">
        <v>464</v>
      </c>
      <c r="BD1" s="6">
        <v>472</v>
      </c>
      <c r="BE1" s="8"/>
      <c r="BF1" s="6">
        <v>488</v>
      </c>
      <c r="BG1" s="7">
        <v>496</v>
      </c>
      <c r="BH1" s="6">
        <v>504</v>
      </c>
      <c r="BI1" s="7">
        <v>512</v>
      </c>
      <c r="BJ1" s="6">
        <v>520</v>
      </c>
      <c r="BK1" s="7">
        <v>528</v>
      </c>
      <c r="BL1" s="6">
        <v>536</v>
      </c>
      <c r="BM1" s="7">
        <v>544</v>
      </c>
      <c r="BN1" s="6">
        <v>552</v>
      </c>
      <c r="BO1" s="7">
        <v>560</v>
      </c>
      <c r="BP1" s="6">
        <v>568</v>
      </c>
      <c r="BQ1" s="7">
        <v>576</v>
      </c>
      <c r="BR1" s="6">
        <v>584</v>
      </c>
      <c r="BS1" s="7">
        <v>592</v>
      </c>
    </row>
    <row r="2" spans="1:71" x14ac:dyDescent="0.25">
      <c r="A2" t="s">
        <v>6</v>
      </c>
      <c r="B2" t="s">
        <v>6</v>
      </c>
      <c r="C2" t="s">
        <v>20</v>
      </c>
      <c r="D2" t="s">
        <v>22</v>
      </c>
      <c r="E2" t="s">
        <v>23</v>
      </c>
      <c r="F2">
        <v>94</v>
      </c>
      <c r="G2">
        <v>5</v>
      </c>
      <c r="H2">
        <v>16</v>
      </c>
      <c r="I2">
        <v>85</v>
      </c>
      <c r="J2">
        <v>34</v>
      </c>
      <c r="K2">
        <v>4</v>
      </c>
      <c r="L2">
        <v>40</v>
      </c>
      <c r="M2">
        <v>59</v>
      </c>
      <c r="N2">
        <v>58</v>
      </c>
      <c r="O2">
        <v>17</v>
      </c>
      <c r="P2">
        <v>76</v>
      </c>
      <c r="Q2">
        <v>21</v>
      </c>
      <c r="R2">
        <v>18</v>
      </c>
      <c r="S2">
        <v>27</v>
      </c>
      <c r="T2">
        <v>46</v>
      </c>
      <c r="U2">
        <v>15</v>
      </c>
      <c r="V2">
        <v>59</v>
      </c>
      <c r="W2">
        <v>44</v>
      </c>
      <c r="X2">
        <v>44</v>
      </c>
      <c r="Y2">
        <v>26</v>
      </c>
      <c r="Z2">
        <v>132</v>
      </c>
      <c r="AA2">
        <v>30</v>
      </c>
      <c r="AB2">
        <v>40</v>
      </c>
      <c r="AC2">
        <v>25</v>
      </c>
      <c r="AD2">
        <v>32</v>
      </c>
      <c r="AE2">
        <v>67</v>
      </c>
      <c r="AF2">
        <v>52</v>
      </c>
      <c r="AG2">
        <v>13</v>
      </c>
      <c r="AH2">
        <v>35</v>
      </c>
      <c r="AI2">
        <v>63</v>
      </c>
      <c r="AJ2">
        <v>92</v>
      </c>
      <c r="AK2">
        <v>63</v>
      </c>
      <c r="AL2">
        <v>7</v>
      </c>
      <c r="AM2">
        <v>32</v>
      </c>
      <c r="AN2">
        <v>14</v>
      </c>
      <c r="AO2">
        <v>54</v>
      </c>
      <c r="AP2">
        <v>14</v>
      </c>
      <c r="AQ2">
        <v>63</v>
      </c>
      <c r="AR2">
        <v>9</v>
      </c>
      <c r="AS2">
        <v>25</v>
      </c>
      <c r="AT2">
        <v>2</v>
      </c>
      <c r="AU2" s="2">
        <v>71</v>
      </c>
      <c r="AV2">
        <v>16</v>
      </c>
      <c r="AW2" s="2">
        <v>60</v>
      </c>
      <c r="AX2">
        <v>48</v>
      </c>
      <c r="AY2" s="2">
        <v>3</v>
      </c>
      <c r="AZ2">
        <v>36</v>
      </c>
      <c r="BA2" s="2">
        <v>29</v>
      </c>
      <c r="BB2">
        <v>36</v>
      </c>
      <c r="BC2" s="2">
        <v>47</v>
      </c>
      <c r="BD2">
        <v>10</v>
      </c>
      <c r="BF2">
        <v>5</v>
      </c>
      <c r="BG2" s="2">
        <v>39</v>
      </c>
      <c r="BH2">
        <v>25</v>
      </c>
      <c r="BI2" s="2">
        <v>135</v>
      </c>
      <c r="BJ2">
        <v>71</v>
      </c>
      <c r="BK2" s="2">
        <v>132</v>
      </c>
      <c r="BL2">
        <v>24</v>
      </c>
      <c r="BM2" s="2">
        <v>86</v>
      </c>
      <c r="BN2">
        <v>56</v>
      </c>
      <c r="BO2" s="2">
        <v>78</v>
      </c>
      <c r="BP2">
        <v>25</v>
      </c>
      <c r="BQ2" s="2">
        <v>115</v>
      </c>
      <c r="BR2">
        <v>10</v>
      </c>
      <c r="BS2" s="2">
        <v>100</v>
      </c>
    </row>
    <row r="3" spans="1:71" x14ac:dyDescent="0.25">
      <c r="A3" t="s">
        <v>65</v>
      </c>
      <c r="B3" t="s">
        <v>66</v>
      </c>
      <c r="C3" t="s">
        <v>20</v>
      </c>
      <c r="D3" t="s">
        <v>22</v>
      </c>
      <c r="E3" t="s">
        <v>99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0</v>
      </c>
      <c r="AR3">
        <v>0</v>
      </c>
      <c r="AS3">
        <v>0</v>
      </c>
      <c r="AT3">
        <v>0</v>
      </c>
      <c r="AU3" s="2">
        <v>0</v>
      </c>
      <c r="AV3">
        <v>0</v>
      </c>
      <c r="AW3" s="2">
        <v>0</v>
      </c>
      <c r="AX3">
        <v>0</v>
      </c>
      <c r="AY3" s="2">
        <v>0</v>
      </c>
      <c r="AZ3">
        <v>0</v>
      </c>
      <c r="BA3" s="2">
        <v>0</v>
      </c>
      <c r="BB3">
        <v>3</v>
      </c>
      <c r="BC3" s="2">
        <v>0</v>
      </c>
      <c r="BD3">
        <v>0</v>
      </c>
      <c r="BF3">
        <v>0</v>
      </c>
      <c r="BG3" s="2">
        <v>0</v>
      </c>
      <c r="BH3">
        <v>1</v>
      </c>
      <c r="BI3" s="2">
        <v>0</v>
      </c>
      <c r="BJ3">
        <v>0</v>
      </c>
      <c r="BK3" s="2">
        <v>0</v>
      </c>
      <c r="BL3">
        <v>0</v>
      </c>
      <c r="BM3" s="2">
        <v>0</v>
      </c>
      <c r="BN3">
        <v>0</v>
      </c>
      <c r="BO3" s="2">
        <v>1</v>
      </c>
      <c r="BP3">
        <v>0</v>
      </c>
      <c r="BQ3" s="2">
        <v>0</v>
      </c>
      <c r="BR3">
        <v>0</v>
      </c>
      <c r="BS3" s="2">
        <v>0</v>
      </c>
    </row>
    <row r="4" spans="1:71" x14ac:dyDescent="0.25">
      <c r="A4" t="s">
        <v>7</v>
      </c>
      <c r="B4" t="s">
        <v>7</v>
      </c>
      <c r="C4" t="s">
        <v>20</v>
      </c>
      <c r="D4" t="s">
        <v>22</v>
      </c>
      <c r="E4" t="s">
        <v>23</v>
      </c>
      <c r="F4">
        <v>46</v>
      </c>
      <c r="G4">
        <v>5</v>
      </c>
      <c r="H4">
        <v>5</v>
      </c>
      <c r="I4">
        <v>30</v>
      </c>
      <c r="J4">
        <v>8</v>
      </c>
      <c r="K4">
        <v>0</v>
      </c>
      <c r="L4">
        <v>46</v>
      </c>
      <c r="M4">
        <v>47</v>
      </c>
      <c r="N4">
        <v>0</v>
      </c>
      <c r="O4">
        <v>3</v>
      </c>
      <c r="P4">
        <v>12</v>
      </c>
      <c r="Q4">
        <v>11</v>
      </c>
      <c r="R4">
        <v>0</v>
      </c>
      <c r="S4">
        <v>3</v>
      </c>
      <c r="T4">
        <v>13</v>
      </c>
      <c r="U4">
        <v>14</v>
      </c>
      <c r="V4">
        <v>14</v>
      </c>
      <c r="W4">
        <v>5</v>
      </c>
      <c r="X4">
        <v>15</v>
      </c>
      <c r="Y4">
        <v>19</v>
      </c>
      <c r="Z4">
        <v>45</v>
      </c>
      <c r="AA4">
        <v>127</v>
      </c>
      <c r="AB4">
        <v>119</v>
      </c>
      <c r="AC4">
        <v>14</v>
      </c>
      <c r="AD4">
        <v>143</v>
      </c>
      <c r="AE4">
        <v>45</v>
      </c>
      <c r="AF4">
        <v>6</v>
      </c>
      <c r="AG4">
        <v>16</v>
      </c>
      <c r="AH4">
        <v>5</v>
      </c>
      <c r="AI4">
        <v>19</v>
      </c>
      <c r="AJ4">
        <v>11</v>
      </c>
      <c r="AK4">
        <v>23</v>
      </c>
      <c r="AL4">
        <v>5</v>
      </c>
      <c r="AM4">
        <v>3</v>
      </c>
      <c r="AN4">
        <v>1</v>
      </c>
      <c r="AO4">
        <v>25</v>
      </c>
      <c r="AP4">
        <v>58</v>
      </c>
      <c r="AQ4">
        <v>11</v>
      </c>
      <c r="AR4">
        <v>3</v>
      </c>
      <c r="AS4">
        <v>8</v>
      </c>
      <c r="AT4">
        <v>0</v>
      </c>
      <c r="AU4" s="2">
        <v>32</v>
      </c>
      <c r="AV4">
        <v>156</v>
      </c>
      <c r="AW4" s="2">
        <v>73</v>
      </c>
      <c r="AX4">
        <v>71</v>
      </c>
      <c r="AY4" s="2">
        <v>13</v>
      </c>
      <c r="AZ4">
        <v>29</v>
      </c>
      <c r="BA4" s="2">
        <v>48</v>
      </c>
      <c r="BB4">
        <v>19</v>
      </c>
      <c r="BC4" s="2">
        <v>18</v>
      </c>
      <c r="BD4">
        <v>1</v>
      </c>
      <c r="BF4">
        <v>2</v>
      </c>
      <c r="BG4" s="2">
        <v>4</v>
      </c>
      <c r="BH4">
        <v>0</v>
      </c>
      <c r="BI4" s="2">
        <v>8</v>
      </c>
      <c r="BJ4">
        <v>8</v>
      </c>
      <c r="BK4" s="2">
        <v>5</v>
      </c>
      <c r="BL4">
        <v>9</v>
      </c>
      <c r="BM4" s="2">
        <v>9</v>
      </c>
      <c r="BN4">
        <v>18</v>
      </c>
      <c r="BO4" s="2">
        <v>8</v>
      </c>
      <c r="BP4">
        <v>7</v>
      </c>
      <c r="BQ4" s="2">
        <v>7</v>
      </c>
      <c r="BR4">
        <v>2</v>
      </c>
      <c r="BS4" s="2">
        <v>16</v>
      </c>
    </row>
    <row r="5" spans="1:71" x14ac:dyDescent="0.25">
      <c r="A5" t="s">
        <v>12</v>
      </c>
      <c r="B5" t="s">
        <v>12</v>
      </c>
      <c r="C5" t="s">
        <v>20</v>
      </c>
      <c r="D5" t="s">
        <v>22</v>
      </c>
      <c r="E5" t="s">
        <v>23</v>
      </c>
      <c r="F5">
        <v>7</v>
      </c>
      <c r="G5">
        <v>0</v>
      </c>
      <c r="H5">
        <v>0</v>
      </c>
      <c r="I5">
        <v>0</v>
      </c>
      <c r="J5">
        <v>5</v>
      </c>
      <c r="K5">
        <v>0</v>
      </c>
      <c r="L5">
        <v>3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2</v>
      </c>
      <c r="W5">
        <v>0</v>
      </c>
      <c r="X5">
        <v>3</v>
      </c>
      <c r="Y5">
        <v>1</v>
      </c>
      <c r="Z5">
        <v>5</v>
      </c>
      <c r="AA5">
        <v>0</v>
      </c>
      <c r="AB5">
        <v>0</v>
      </c>
      <c r="AC5">
        <v>0</v>
      </c>
      <c r="AD5">
        <v>0</v>
      </c>
      <c r="AE5">
        <v>0</v>
      </c>
      <c r="AF5">
        <v>7</v>
      </c>
      <c r="AG5">
        <v>0</v>
      </c>
      <c r="AH5">
        <v>0</v>
      </c>
      <c r="AI5">
        <v>0</v>
      </c>
      <c r="AJ5">
        <v>1</v>
      </c>
      <c r="AK5">
        <v>0</v>
      </c>
      <c r="AL5">
        <v>1</v>
      </c>
      <c r="AM5">
        <v>0</v>
      </c>
      <c r="AN5">
        <v>2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 s="2">
        <v>0</v>
      </c>
      <c r="AV5">
        <v>0</v>
      </c>
      <c r="AW5" s="2">
        <v>4</v>
      </c>
      <c r="AX5">
        <v>0</v>
      </c>
      <c r="AY5" s="2">
        <v>0</v>
      </c>
      <c r="AZ5">
        <v>1</v>
      </c>
      <c r="BA5" s="2">
        <v>0</v>
      </c>
      <c r="BB5">
        <v>0</v>
      </c>
      <c r="BC5" s="2">
        <v>0</v>
      </c>
      <c r="BD5">
        <v>0</v>
      </c>
      <c r="BF5">
        <v>0</v>
      </c>
      <c r="BG5" s="2">
        <v>0</v>
      </c>
      <c r="BH5">
        <v>0</v>
      </c>
      <c r="BI5" s="2">
        <v>0</v>
      </c>
      <c r="BJ5">
        <v>0</v>
      </c>
      <c r="BK5" s="2">
        <v>2</v>
      </c>
      <c r="BL5">
        <v>2</v>
      </c>
      <c r="BM5" s="2">
        <v>1</v>
      </c>
      <c r="BN5">
        <v>0</v>
      </c>
      <c r="BO5" s="2">
        <v>4</v>
      </c>
      <c r="BP5">
        <v>2</v>
      </c>
      <c r="BQ5" s="2">
        <v>1</v>
      </c>
      <c r="BR5">
        <v>0</v>
      </c>
      <c r="BS5" s="2">
        <v>0</v>
      </c>
    </row>
    <row r="6" spans="1:71" x14ac:dyDescent="0.25">
      <c r="A6" t="s">
        <v>37</v>
      </c>
      <c r="B6" t="s">
        <v>37</v>
      </c>
      <c r="C6" t="s">
        <v>20</v>
      </c>
      <c r="D6" t="s">
        <v>22</v>
      </c>
      <c r="E6" t="s">
        <v>23</v>
      </c>
      <c r="F6">
        <v>5</v>
      </c>
      <c r="G6">
        <v>1</v>
      </c>
      <c r="H6">
        <v>1</v>
      </c>
      <c r="I6">
        <v>4</v>
      </c>
      <c r="J6">
        <v>5</v>
      </c>
      <c r="K6">
        <v>0</v>
      </c>
      <c r="L6">
        <v>1</v>
      </c>
      <c r="M6">
        <v>1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3</v>
      </c>
      <c r="W6">
        <v>0</v>
      </c>
      <c r="X6">
        <v>0</v>
      </c>
      <c r="Y6">
        <v>1</v>
      </c>
      <c r="Z6">
        <v>1</v>
      </c>
      <c r="AA6">
        <v>1</v>
      </c>
      <c r="AB6">
        <v>0</v>
      </c>
      <c r="AC6">
        <v>0</v>
      </c>
      <c r="AD6">
        <v>2</v>
      </c>
      <c r="AE6">
        <v>12</v>
      </c>
      <c r="AF6">
        <v>10</v>
      </c>
      <c r="AG6">
        <v>2</v>
      </c>
      <c r="AH6">
        <v>0</v>
      </c>
      <c r="AI6">
        <v>25</v>
      </c>
      <c r="AJ6">
        <v>2</v>
      </c>
      <c r="AK6">
        <v>1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1</v>
      </c>
      <c r="AT6">
        <v>0</v>
      </c>
      <c r="AU6" s="2">
        <v>7</v>
      </c>
      <c r="AV6">
        <v>0</v>
      </c>
      <c r="AW6" s="2">
        <v>13</v>
      </c>
      <c r="AX6">
        <v>3</v>
      </c>
      <c r="AY6" s="2">
        <v>1</v>
      </c>
      <c r="AZ6">
        <v>2</v>
      </c>
      <c r="BA6" s="2">
        <v>1</v>
      </c>
      <c r="BB6">
        <v>0</v>
      </c>
      <c r="BC6" s="2">
        <v>3</v>
      </c>
      <c r="BD6">
        <v>1</v>
      </c>
      <c r="BF6">
        <v>1</v>
      </c>
      <c r="BG6" s="2">
        <v>0</v>
      </c>
      <c r="BH6">
        <v>0</v>
      </c>
      <c r="BI6" s="2">
        <v>5</v>
      </c>
      <c r="BJ6">
        <v>5</v>
      </c>
      <c r="BK6" s="2">
        <v>4</v>
      </c>
      <c r="BL6">
        <v>4</v>
      </c>
      <c r="BM6" s="2">
        <v>2</v>
      </c>
      <c r="BN6">
        <v>5</v>
      </c>
      <c r="BO6" s="2">
        <v>4</v>
      </c>
      <c r="BP6">
        <v>2</v>
      </c>
      <c r="BQ6" s="2">
        <v>4</v>
      </c>
      <c r="BR6">
        <v>0</v>
      </c>
      <c r="BS6" s="2">
        <v>5</v>
      </c>
    </row>
    <row r="7" spans="1:71" x14ac:dyDescent="0.25">
      <c r="A7" t="s">
        <v>13</v>
      </c>
      <c r="B7" t="s">
        <v>13</v>
      </c>
      <c r="C7" t="s">
        <v>20</v>
      </c>
      <c r="D7" t="s">
        <v>22</v>
      </c>
      <c r="E7" t="s">
        <v>23</v>
      </c>
      <c r="F7">
        <v>30</v>
      </c>
      <c r="G7">
        <v>0</v>
      </c>
      <c r="H7">
        <v>1</v>
      </c>
      <c r="I7">
        <v>21</v>
      </c>
      <c r="J7">
        <v>9</v>
      </c>
      <c r="K7">
        <v>0</v>
      </c>
      <c r="L7">
        <v>6</v>
      </c>
      <c r="M7">
        <v>5</v>
      </c>
      <c r="N7">
        <v>6</v>
      </c>
      <c r="O7">
        <v>1</v>
      </c>
      <c r="P7">
        <v>3</v>
      </c>
      <c r="Q7">
        <v>2</v>
      </c>
      <c r="R7">
        <v>5</v>
      </c>
      <c r="S7">
        <v>46</v>
      </c>
      <c r="T7">
        <v>7</v>
      </c>
      <c r="U7">
        <v>0</v>
      </c>
      <c r="V7">
        <v>9</v>
      </c>
      <c r="W7">
        <v>10</v>
      </c>
      <c r="X7">
        <v>5</v>
      </c>
      <c r="Y7">
        <v>3</v>
      </c>
      <c r="Z7">
        <v>15</v>
      </c>
      <c r="AA7">
        <v>15</v>
      </c>
      <c r="AB7">
        <v>1</v>
      </c>
      <c r="AC7">
        <v>7</v>
      </c>
      <c r="AD7">
        <v>2</v>
      </c>
      <c r="AE7">
        <v>21</v>
      </c>
      <c r="AF7">
        <v>6</v>
      </c>
      <c r="AG7">
        <v>2</v>
      </c>
      <c r="AH7">
        <v>4</v>
      </c>
      <c r="AI7">
        <v>5</v>
      </c>
      <c r="AJ7">
        <v>9</v>
      </c>
      <c r="AK7">
        <v>8</v>
      </c>
      <c r="AL7">
        <v>1</v>
      </c>
      <c r="AM7">
        <v>8</v>
      </c>
      <c r="AN7">
        <v>2</v>
      </c>
      <c r="AO7">
        <v>13</v>
      </c>
      <c r="AP7">
        <v>2</v>
      </c>
      <c r="AQ7">
        <v>13</v>
      </c>
      <c r="AR7">
        <v>3</v>
      </c>
      <c r="AS7">
        <v>4</v>
      </c>
      <c r="AT7">
        <v>5</v>
      </c>
      <c r="AU7" s="2">
        <v>14</v>
      </c>
      <c r="AV7">
        <v>4</v>
      </c>
      <c r="AW7" s="2">
        <v>9</v>
      </c>
      <c r="AX7">
        <v>3</v>
      </c>
      <c r="AY7" s="2">
        <v>0</v>
      </c>
      <c r="AZ7">
        <v>5</v>
      </c>
      <c r="BA7" s="2">
        <v>3</v>
      </c>
      <c r="BB7">
        <v>4</v>
      </c>
      <c r="BC7" s="2">
        <v>25</v>
      </c>
      <c r="BD7">
        <v>0</v>
      </c>
      <c r="BF7">
        <v>0</v>
      </c>
      <c r="BG7" s="2">
        <v>2</v>
      </c>
      <c r="BH7">
        <v>2</v>
      </c>
      <c r="BI7" s="2">
        <v>18</v>
      </c>
      <c r="BJ7">
        <v>6</v>
      </c>
      <c r="BK7" s="2">
        <v>30</v>
      </c>
      <c r="BL7">
        <v>1</v>
      </c>
      <c r="BM7" s="2">
        <v>12</v>
      </c>
      <c r="BN7">
        <v>1</v>
      </c>
      <c r="BO7" s="2">
        <v>16</v>
      </c>
      <c r="BP7">
        <v>8</v>
      </c>
      <c r="BQ7" s="2">
        <v>18</v>
      </c>
      <c r="BR7">
        <v>0</v>
      </c>
      <c r="BS7" s="2">
        <v>12</v>
      </c>
    </row>
    <row r="8" spans="1:71" x14ac:dyDescent="0.25">
      <c r="A8" t="s">
        <v>67</v>
      </c>
      <c r="B8" t="s">
        <v>67</v>
      </c>
      <c r="C8" t="s">
        <v>20</v>
      </c>
      <c r="D8" t="s">
        <v>22</v>
      </c>
      <c r="E8" t="s">
        <v>23</v>
      </c>
      <c r="F8">
        <v>1</v>
      </c>
      <c r="G8">
        <v>0</v>
      </c>
      <c r="H8">
        <v>0</v>
      </c>
      <c r="I8">
        <v>0</v>
      </c>
      <c r="J8">
        <v>1</v>
      </c>
      <c r="K8">
        <v>0</v>
      </c>
      <c r="L8">
        <v>3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1</v>
      </c>
      <c r="AF8">
        <v>1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1</v>
      </c>
      <c r="AP8">
        <v>0</v>
      </c>
      <c r="AQ8">
        <v>0</v>
      </c>
      <c r="AR8">
        <v>0</v>
      </c>
      <c r="AS8">
        <v>1</v>
      </c>
      <c r="AT8">
        <v>1</v>
      </c>
      <c r="AU8" s="2">
        <v>0</v>
      </c>
      <c r="AV8">
        <v>0</v>
      </c>
      <c r="AW8" s="2">
        <v>1</v>
      </c>
      <c r="AX8">
        <v>0</v>
      </c>
      <c r="AY8" s="2">
        <v>0</v>
      </c>
      <c r="AZ8">
        <v>2</v>
      </c>
      <c r="BA8" s="2">
        <v>0</v>
      </c>
      <c r="BB8">
        <v>1</v>
      </c>
      <c r="BC8" s="2">
        <v>1</v>
      </c>
      <c r="BD8">
        <v>0</v>
      </c>
      <c r="BF8">
        <v>0</v>
      </c>
      <c r="BG8" s="2">
        <v>0</v>
      </c>
      <c r="BH8">
        <v>0</v>
      </c>
      <c r="BI8" s="2">
        <v>0</v>
      </c>
      <c r="BJ8">
        <v>0</v>
      </c>
      <c r="BK8" s="2">
        <v>0</v>
      </c>
      <c r="BL8">
        <v>0</v>
      </c>
      <c r="BM8" s="2">
        <v>0</v>
      </c>
      <c r="BN8">
        <v>0</v>
      </c>
      <c r="BO8" s="2">
        <v>0</v>
      </c>
      <c r="BP8">
        <v>0</v>
      </c>
      <c r="BQ8" s="2">
        <v>0</v>
      </c>
      <c r="BR8">
        <v>0</v>
      </c>
      <c r="BS8" s="2">
        <v>0</v>
      </c>
    </row>
    <row r="9" spans="1:71" x14ac:dyDescent="0.25">
      <c r="A9" t="s">
        <v>68</v>
      </c>
      <c r="B9" t="s">
        <v>68</v>
      </c>
      <c r="C9" t="s">
        <v>20</v>
      </c>
      <c r="D9" t="s">
        <v>22</v>
      </c>
      <c r="E9" t="s">
        <v>23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3</v>
      </c>
      <c r="AB9">
        <v>0</v>
      </c>
      <c r="AC9">
        <v>1</v>
      </c>
      <c r="AD9">
        <v>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0</v>
      </c>
      <c r="AQ9">
        <v>0</v>
      </c>
      <c r="AR9">
        <v>0</v>
      </c>
      <c r="AS9">
        <v>0</v>
      </c>
      <c r="AT9">
        <v>0</v>
      </c>
      <c r="AU9" s="2">
        <v>0</v>
      </c>
      <c r="AV9">
        <v>0</v>
      </c>
      <c r="AW9" s="2">
        <v>1</v>
      </c>
      <c r="AX9">
        <v>0</v>
      </c>
      <c r="AY9" s="2">
        <v>0</v>
      </c>
      <c r="AZ9">
        <v>0</v>
      </c>
      <c r="BA9" s="2">
        <v>0</v>
      </c>
      <c r="BB9">
        <v>0</v>
      </c>
      <c r="BC9" s="2">
        <v>0</v>
      </c>
      <c r="BD9">
        <v>0</v>
      </c>
      <c r="BF9">
        <v>0</v>
      </c>
      <c r="BG9" s="2">
        <v>0</v>
      </c>
      <c r="BH9">
        <v>0</v>
      </c>
      <c r="BI9" s="2">
        <v>3</v>
      </c>
      <c r="BJ9">
        <v>0</v>
      </c>
      <c r="BK9" s="2">
        <v>0</v>
      </c>
      <c r="BL9">
        <v>1</v>
      </c>
      <c r="BM9" s="2">
        <v>1</v>
      </c>
      <c r="BN9">
        <v>1</v>
      </c>
      <c r="BO9" s="2">
        <v>6</v>
      </c>
      <c r="BP9">
        <v>0</v>
      </c>
      <c r="BQ9" s="2">
        <v>0</v>
      </c>
      <c r="BR9">
        <v>2</v>
      </c>
      <c r="BS9" s="2">
        <v>4</v>
      </c>
    </row>
    <row r="10" spans="1:71" x14ac:dyDescent="0.25">
      <c r="A10" t="s">
        <v>51</v>
      </c>
      <c r="B10" t="s">
        <v>51</v>
      </c>
      <c r="C10" t="s">
        <v>20</v>
      </c>
      <c r="D10" t="s">
        <v>22</v>
      </c>
      <c r="E10" t="s">
        <v>23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 s="2">
        <v>1</v>
      </c>
      <c r="AV10">
        <v>0</v>
      </c>
      <c r="AW10" s="2">
        <v>0</v>
      </c>
      <c r="AX10">
        <v>0</v>
      </c>
      <c r="AY10" s="2">
        <v>0</v>
      </c>
      <c r="AZ10">
        <v>0</v>
      </c>
      <c r="BA10" s="2">
        <v>0</v>
      </c>
      <c r="BB10">
        <v>0</v>
      </c>
      <c r="BC10" s="2">
        <v>0</v>
      </c>
      <c r="BD10">
        <v>0</v>
      </c>
      <c r="BF10">
        <v>0</v>
      </c>
      <c r="BG10" s="2">
        <v>0</v>
      </c>
      <c r="BH10">
        <v>0</v>
      </c>
      <c r="BI10" s="2">
        <v>0</v>
      </c>
      <c r="BJ10">
        <v>0</v>
      </c>
      <c r="BK10" s="2">
        <v>0</v>
      </c>
      <c r="BL10">
        <v>0</v>
      </c>
      <c r="BM10" s="2">
        <v>1</v>
      </c>
      <c r="BN10">
        <v>0</v>
      </c>
      <c r="BO10" s="2">
        <v>2</v>
      </c>
      <c r="BP10">
        <v>0</v>
      </c>
      <c r="BQ10" s="2">
        <v>1</v>
      </c>
      <c r="BR10">
        <v>1</v>
      </c>
      <c r="BS10" s="2">
        <v>0</v>
      </c>
    </row>
    <row r="11" spans="1:71" x14ac:dyDescent="0.25">
      <c r="A11" t="s">
        <v>35</v>
      </c>
      <c r="B11" t="s">
        <v>35</v>
      </c>
      <c r="C11" t="s">
        <v>20</v>
      </c>
      <c r="D11" t="s">
        <v>22</v>
      </c>
      <c r="E11" t="s">
        <v>23</v>
      </c>
      <c r="F11">
        <v>2</v>
      </c>
      <c r="G11">
        <v>0</v>
      </c>
      <c r="H11">
        <v>1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2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2</v>
      </c>
      <c r="AE11">
        <v>1</v>
      </c>
      <c r="AF11">
        <v>0</v>
      </c>
      <c r="AG11">
        <v>0</v>
      </c>
      <c r="AH11">
        <v>0</v>
      </c>
      <c r="AI11">
        <v>1</v>
      </c>
      <c r="AJ11">
        <v>2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 s="2">
        <v>0</v>
      </c>
      <c r="AV11">
        <v>0</v>
      </c>
      <c r="AW11" s="2">
        <v>0</v>
      </c>
      <c r="AX11">
        <v>0</v>
      </c>
      <c r="AY11" s="2">
        <v>0</v>
      </c>
      <c r="AZ11">
        <v>2</v>
      </c>
      <c r="BA11" s="2">
        <v>1</v>
      </c>
      <c r="BB11">
        <v>1</v>
      </c>
      <c r="BC11" s="2">
        <v>1</v>
      </c>
      <c r="BD11">
        <v>1</v>
      </c>
      <c r="BF11">
        <v>0</v>
      </c>
      <c r="BG11" s="2">
        <v>0</v>
      </c>
      <c r="BH11">
        <v>0</v>
      </c>
      <c r="BI11" s="2">
        <v>0</v>
      </c>
      <c r="BJ11">
        <v>2</v>
      </c>
      <c r="BK11" s="2">
        <v>2</v>
      </c>
      <c r="BL11">
        <v>2</v>
      </c>
      <c r="BM11" s="2">
        <v>1</v>
      </c>
      <c r="BN11">
        <v>3</v>
      </c>
      <c r="BO11" s="2">
        <v>4</v>
      </c>
      <c r="BP11">
        <v>0</v>
      </c>
      <c r="BQ11" s="2">
        <v>0</v>
      </c>
      <c r="BR11">
        <v>1</v>
      </c>
      <c r="BS11" s="2">
        <v>1</v>
      </c>
    </row>
    <row r="12" spans="1:71" x14ac:dyDescent="0.25">
      <c r="A12" t="s">
        <v>8</v>
      </c>
      <c r="B12" t="s">
        <v>8</v>
      </c>
      <c r="C12" t="s">
        <v>20</v>
      </c>
      <c r="D12" t="s">
        <v>22</v>
      </c>
      <c r="E12" t="s">
        <v>24</v>
      </c>
      <c r="F12">
        <v>2</v>
      </c>
      <c r="G12">
        <v>1</v>
      </c>
      <c r="H12">
        <v>0</v>
      </c>
      <c r="I12">
        <v>3</v>
      </c>
      <c r="J12">
        <v>2</v>
      </c>
      <c r="K12">
        <v>0</v>
      </c>
      <c r="L12">
        <v>2</v>
      </c>
      <c r="M12">
        <v>0</v>
      </c>
      <c r="N12">
        <v>2</v>
      </c>
      <c r="O12">
        <v>0</v>
      </c>
      <c r="P12">
        <v>1</v>
      </c>
      <c r="Q12">
        <v>1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2</v>
      </c>
      <c r="Y12">
        <v>0</v>
      </c>
      <c r="Z12">
        <v>1</v>
      </c>
      <c r="AA12">
        <v>2</v>
      </c>
      <c r="AB12">
        <v>1</v>
      </c>
      <c r="AC12">
        <v>1</v>
      </c>
      <c r="AD12">
        <v>0</v>
      </c>
      <c r="AE12">
        <v>1</v>
      </c>
      <c r="AF12">
        <v>4</v>
      </c>
      <c r="AG12">
        <v>0</v>
      </c>
      <c r="AH12">
        <v>0</v>
      </c>
      <c r="AI12">
        <v>0</v>
      </c>
      <c r="AJ12">
        <v>3</v>
      </c>
      <c r="AK12">
        <v>3</v>
      </c>
      <c r="AL12">
        <v>0</v>
      </c>
      <c r="AM12">
        <v>0</v>
      </c>
      <c r="AN12">
        <v>0</v>
      </c>
      <c r="AO12">
        <v>2</v>
      </c>
      <c r="AP12">
        <v>2</v>
      </c>
      <c r="AQ12">
        <v>1</v>
      </c>
      <c r="AR12">
        <v>0</v>
      </c>
      <c r="AS12">
        <v>1</v>
      </c>
      <c r="AT12">
        <v>0</v>
      </c>
      <c r="AU12" s="2">
        <v>5</v>
      </c>
      <c r="AV12">
        <v>2</v>
      </c>
      <c r="AW12" s="2">
        <v>8</v>
      </c>
      <c r="AX12">
        <v>2</v>
      </c>
      <c r="AY12" s="2">
        <v>0</v>
      </c>
      <c r="AZ12">
        <v>8</v>
      </c>
      <c r="BA12" s="2">
        <v>1</v>
      </c>
      <c r="BB12">
        <v>2</v>
      </c>
      <c r="BC12" s="2">
        <v>5</v>
      </c>
      <c r="BD12">
        <v>0</v>
      </c>
      <c r="BF12">
        <v>0</v>
      </c>
      <c r="BG12" s="2">
        <v>1</v>
      </c>
      <c r="BH12">
        <v>0</v>
      </c>
      <c r="BI12" s="2">
        <v>4</v>
      </c>
      <c r="BJ12">
        <v>0</v>
      </c>
      <c r="BK12" s="2">
        <v>8</v>
      </c>
      <c r="BL12">
        <v>1</v>
      </c>
      <c r="BM12" s="2">
        <v>0</v>
      </c>
      <c r="BN12">
        <v>1</v>
      </c>
      <c r="BO12" s="2">
        <v>0</v>
      </c>
      <c r="BP12">
        <v>0</v>
      </c>
      <c r="BQ12" s="2">
        <v>1</v>
      </c>
      <c r="BR12">
        <v>0</v>
      </c>
      <c r="BS12" s="2">
        <v>1</v>
      </c>
    </row>
    <row r="13" spans="1:71" x14ac:dyDescent="0.25">
      <c r="A13" t="s">
        <v>29</v>
      </c>
      <c r="B13" t="s">
        <v>29</v>
      </c>
      <c r="C13" t="s">
        <v>20</v>
      </c>
      <c r="D13" t="s">
        <v>22</v>
      </c>
      <c r="E13" t="s">
        <v>24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2</v>
      </c>
      <c r="Q13">
        <v>0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3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 s="2">
        <v>0</v>
      </c>
      <c r="AV13">
        <v>0</v>
      </c>
      <c r="AW13" s="2">
        <v>0</v>
      </c>
      <c r="AX13">
        <v>0</v>
      </c>
      <c r="AY13" s="2">
        <v>0</v>
      </c>
      <c r="AZ13">
        <v>0</v>
      </c>
      <c r="BA13" s="2">
        <v>0</v>
      </c>
      <c r="BB13">
        <v>0</v>
      </c>
      <c r="BC13" s="2">
        <v>0</v>
      </c>
      <c r="BD13">
        <v>0</v>
      </c>
      <c r="BF13">
        <v>0</v>
      </c>
      <c r="BG13" s="2">
        <v>0</v>
      </c>
      <c r="BH13">
        <v>0</v>
      </c>
      <c r="BI13" s="2">
        <v>0</v>
      </c>
      <c r="BJ13">
        <v>0</v>
      </c>
      <c r="BK13" s="2">
        <v>0</v>
      </c>
      <c r="BL13">
        <v>0</v>
      </c>
      <c r="BM13" s="2">
        <v>0</v>
      </c>
      <c r="BN13">
        <v>0</v>
      </c>
      <c r="BO13" s="2">
        <v>0</v>
      </c>
      <c r="BP13">
        <v>0</v>
      </c>
      <c r="BQ13" s="2">
        <v>0</v>
      </c>
      <c r="BR13">
        <v>0</v>
      </c>
      <c r="BS13" s="2">
        <v>1</v>
      </c>
    </row>
    <row r="14" spans="1:71" x14ac:dyDescent="0.25">
      <c r="A14" t="s">
        <v>59</v>
      </c>
      <c r="B14" t="s">
        <v>59</v>
      </c>
      <c r="C14" t="s">
        <v>20</v>
      </c>
      <c r="D14" t="s">
        <v>22</v>
      </c>
      <c r="E14" t="s">
        <v>24</v>
      </c>
      <c r="F14">
        <v>1</v>
      </c>
      <c r="G14">
        <v>0</v>
      </c>
      <c r="H14">
        <v>0</v>
      </c>
      <c r="I14">
        <v>0</v>
      </c>
      <c r="J14">
        <v>2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>
        <v>0</v>
      </c>
      <c r="V14">
        <v>0</v>
      </c>
      <c r="W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1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1</v>
      </c>
      <c r="AR14">
        <v>0</v>
      </c>
      <c r="AS14">
        <v>0</v>
      </c>
      <c r="AT14">
        <v>0</v>
      </c>
      <c r="AU14" s="2">
        <v>0</v>
      </c>
      <c r="AV14">
        <v>1</v>
      </c>
      <c r="AW14" s="2">
        <v>0</v>
      </c>
      <c r="AX14">
        <v>0</v>
      </c>
      <c r="AY14" s="2">
        <v>0</v>
      </c>
      <c r="AZ14">
        <v>1</v>
      </c>
      <c r="BA14" s="2">
        <v>1</v>
      </c>
      <c r="BB14">
        <v>0</v>
      </c>
      <c r="BC14" s="2">
        <v>1</v>
      </c>
      <c r="BD14">
        <v>0</v>
      </c>
      <c r="BF14">
        <v>0</v>
      </c>
      <c r="BG14" s="2">
        <v>0</v>
      </c>
      <c r="BH14">
        <v>0</v>
      </c>
      <c r="BI14" s="2">
        <v>1</v>
      </c>
      <c r="BJ14">
        <v>0</v>
      </c>
      <c r="BK14" s="2">
        <v>1</v>
      </c>
      <c r="BL14">
        <v>0</v>
      </c>
      <c r="BM14" s="2">
        <v>0</v>
      </c>
      <c r="BN14">
        <v>0</v>
      </c>
      <c r="BO14" s="2">
        <v>0</v>
      </c>
      <c r="BP14">
        <v>0</v>
      </c>
      <c r="BQ14" s="2">
        <v>0</v>
      </c>
      <c r="BR14">
        <v>0</v>
      </c>
      <c r="BS14" s="2">
        <v>0</v>
      </c>
    </row>
    <row r="15" spans="1:71" x14ac:dyDescent="0.25">
      <c r="A15" t="s">
        <v>69</v>
      </c>
      <c r="B15" t="s">
        <v>69</v>
      </c>
      <c r="C15" t="s">
        <v>20</v>
      </c>
      <c r="D15" t="s">
        <v>22</v>
      </c>
      <c r="E15" t="s">
        <v>24</v>
      </c>
      <c r="F15">
        <v>1</v>
      </c>
      <c r="G15">
        <v>0</v>
      </c>
      <c r="H15">
        <v>0</v>
      </c>
      <c r="I15">
        <v>2</v>
      </c>
      <c r="J15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</row>
    <row r="16" spans="1:71" x14ac:dyDescent="0.25">
      <c r="A16" t="s">
        <v>97</v>
      </c>
      <c r="B16" t="s">
        <v>97</v>
      </c>
      <c r="C16" t="s">
        <v>20</v>
      </c>
      <c r="D16" t="s">
        <v>22</v>
      </c>
      <c r="E16" t="s">
        <v>24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1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</row>
    <row r="17" spans="1:71" x14ac:dyDescent="0.25">
      <c r="A17" t="s">
        <v>79</v>
      </c>
      <c r="B17" t="s">
        <v>79</v>
      </c>
      <c r="C17" t="s">
        <v>20</v>
      </c>
      <c r="D17" t="s">
        <v>22</v>
      </c>
      <c r="E17" t="s">
        <v>24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</row>
    <row r="18" spans="1:71" x14ac:dyDescent="0.25">
      <c r="A18" t="s">
        <v>78</v>
      </c>
      <c r="B18" t="s">
        <v>78</v>
      </c>
      <c r="C18" t="s">
        <v>20</v>
      </c>
      <c r="D18" t="s">
        <v>22</v>
      </c>
      <c r="E18" t="s">
        <v>24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0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 s="2">
        <v>1</v>
      </c>
      <c r="AX18">
        <v>0</v>
      </c>
      <c r="AY18" s="2">
        <v>0</v>
      </c>
      <c r="AZ18">
        <v>1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</row>
    <row r="19" spans="1:71" x14ac:dyDescent="0.25">
      <c r="A19" t="s">
        <v>88</v>
      </c>
      <c r="B19" t="s">
        <v>88</v>
      </c>
      <c r="C19" t="s">
        <v>20</v>
      </c>
      <c r="D19" t="s">
        <v>22</v>
      </c>
      <c r="E19" t="s">
        <v>24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 s="2">
        <v>0</v>
      </c>
      <c r="AZ19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</row>
    <row r="20" spans="1:71" x14ac:dyDescent="0.25">
      <c r="A20" t="s">
        <v>70</v>
      </c>
      <c r="B20" t="s">
        <v>70</v>
      </c>
      <c r="C20" t="s">
        <v>20</v>
      </c>
      <c r="D20" t="s">
        <v>22</v>
      </c>
      <c r="E20" t="s">
        <v>99</v>
      </c>
      <c r="F20">
        <v>12</v>
      </c>
      <c r="G20">
        <v>0</v>
      </c>
      <c r="H20">
        <v>1</v>
      </c>
      <c r="I20">
        <v>3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0</v>
      </c>
      <c r="Z20">
        <v>1</v>
      </c>
      <c r="AA20">
        <v>1</v>
      </c>
      <c r="AB20">
        <v>2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2</v>
      </c>
      <c r="AK20">
        <v>1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 s="2">
        <v>0</v>
      </c>
      <c r="AV20">
        <v>0</v>
      </c>
      <c r="AW20" s="2">
        <v>0</v>
      </c>
      <c r="AX20">
        <v>0</v>
      </c>
      <c r="AY20" s="2">
        <v>0</v>
      </c>
      <c r="AZ20">
        <v>0</v>
      </c>
      <c r="BA20" s="2">
        <v>0</v>
      </c>
      <c r="BB20" s="2">
        <v>0</v>
      </c>
      <c r="BC20" s="2">
        <v>1</v>
      </c>
      <c r="BD20" s="2">
        <v>0</v>
      </c>
      <c r="BF20" s="2">
        <v>0</v>
      </c>
      <c r="BG20" s="2">
        <v>0</v>
      </c>
      <c r="BH20" s="2">
        <v>0</v>
      </c>
      <c r="BI20" s="2">
        <v>0</v>
      </c>
      <c r="BJ20">
        <v>1</v>
      </c>
      <c r="BK20" s="2">
        <v>1</v>
      </c>
      <c r="BL20" s="2">
        <v>0</v>
      </c>
      <c r="BM20" s="2">
        <v>2</v>
      </c>
      <c r="BN20" s="2">
        <v>1</v>
      </c>
      <c r="BO20" s="2">
        <v>0</v>
      </c>
      <c r="BP20">
        <v>1</v>
      </c>
      <c r="BQ20" s="2">
        <v>0</v>
      </c>
      <c r="BR20" s="2">
        <v>0</v>
      </c>
      <c r="BS20" s="2">
        <v>0</v>
      </c>
    </row>
    <row r="21" spans="1:71" x14ac:dyDescent="0.25">
      <c r="A21" t="s">
        <v>92</v>
      </c>
      <c r="B21" t="s">
        <v>50</v>
      </c>
      <c r="C21" t="s">
        <v>20</v>
      </c>
      <c r="D21" t="s">
        <v>22</v>
      </c>
      <c r="E21" t="s">
        <v>25</v>
      </c>
      <c r="F21">
        <v>53</v>
      </c>
      <c r="G21">
        <v>1</v>
      </c>
      <c r="H21">
        <v>10</v>
      </c>
      <c r="I21">
        <v>36</v>
      </c>
      <c r="J21">
        <v>21</v>
      </c>
      <c r="K21">
        <v>3</v>
      </c>
      <c r="L21">
        <v>11</v>
      </c>
      <c r="M21">
        <v>6</v>
      </c>
      <c r="N21">
        <v>13</v>
      </c>
      <c r="O21">
        <v>3</v>
      </c>
      <c r="P21">
        <v>10</v>
      </c>
      <c r="Q21">
        <v>5</v>
      </c>
      <c r="R21">
        <v>7</v>
      </c>
      <c r="S21">
        <v>2</v>
      </c>
      <c r="T21">
        <v>16</v>
      </c>
      <c r="U21">
        <v>4</v>
      </c>
      <c r="V21">
        <v>15</v>
      </c>
      <c r="W21">
        <v>11</v>
      </c>
      <c r="X21">
        <v>7</v>
      </c>
      <c r="Y21">
        <v>4</v>
      </c>
      <c r="Z21">
        <v>24</v>
      </c>
      <c r="AA21">
        <v>17</v>
      </c>
      <c r="AB21">
        <v>19</v>
      </c>
      <c r="AC21">
        <v>11</v>
      </c>
      <c r="AD21">
        <v>9</v>
      </c>
      <c r="AE21">
        <v>17</v>
      </c>
      <c r="AF21">
        <v>163</v>
      </c>
      <c r="AG21">
        <v>12</v>
      </c>
      <c r="AH21">
        <v>22</v>
      </c>
      <c r="AI21">
        <v>45</v>
      </c>
      <c r="AJ21">
        <v>39</v>
      </c>
      <c r="AK21">
        <v>47</v>
      </c>
      <c r="AL21">
        <v>2</v>
      </c>
      <c r="AM21">
        <v>5</v>
      </c>
      <c r="AN21">
        <v>2</v>
      </c>
      <c r="AO21">
        <v>24</v>
      </c>
      <c r="AP21">
        <v>6</v>
      </c>
      <c r="AQ21">
        <v>12</v>
      </c>
      <c r="AR21">
        <v>8</v>
      </c>
      <c r="AS21">
        <v>2</v>
      </c>
      <c r="AT21">
        <v>1</v>
      </c>
      <c r="AU21" s="2">
        <v>10</v>
      </c>
      <c r="AV21">
        <v>1</v>
      </c>
      <c r="AW21" s="2">
        <v>15</v>
      </c>
      <c r="AX21">
        <v>12</v>
      </c>
      <c r="AY21" s="2">
        <v>2</v>
      </c>
      <c r="AZ21">
        <v>9</v>
      </c>
      <c r="BA21" s="2">
        <v>5</v>
      </c>
      <c r="BB21">
        <v>5</v>
      </c>
      <c r="BC21" s="2">
        <v>17</v>
      </c>
      <c r="BD21">
        <v>5</v>
      </c>
      <c r="BF21">
        <v>1</v>
      </c>
      <c r="BG21" s="2">
        <v>7</v>
      </c>
      <c r="BH21">
        <v>4</v>
      </c>
      <c r="BI21" s="2">
        <v>21</v>
      </c>
      <c r="BJ21">
        <v>15</v>
      </c>
      <c r="BK21" s="2">
        <v>19</v>
      </c>
      <c r="BL21">
        <v>4</v>
      </c>
      <c r="BM21" s="2">
        <v>19</v>
      </c>
      <c r="BN21">
        <v>10</v>
      </c>
      <c r="BO21" s="2">
        <v>48</v>
      </c>
      <c r="BP21">
        <v>4</v>
      </c>
      <c r="BQ21" s="2">
        <v>35</v>
      </c>
      <c r="BR21">
        <v>2</v>
      </c>
      <c r="BS21" s="2">
        <v>56</v>
      </c>
    </row>
    <row r="22" spans="1:71" x14ac:dyDescent="0.25">
      <c r="A22" t="s">
        <v>93</v>
      </c>
      <c r="B22" t="s">
        <v>9</v>
      </c>
      <c r="C22" t="s">
        <v>20</v>
      </c>
      <c r="D22" t="s">
        <v>22</v>
      </c>
      <c r="E22" t="s">
        <v>25</v>
      </c>
      <c r="F22">
        <v>0</v>
      </c>
      <c r="G22">
        <v>0</v>
      </c>
      <c r="H22">
        <v>0</v>
      </c>
      <c r="I22">
        <v>2</v>
      </c>
      <c r="J22">
        <v>1</v>
      </c>
      <c r="K22">
        <v>0</v>
      </c>
      <c r="L22">
        <v>0</v>
      </c>
      <c r="M22">
        <v>28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 s="2">
        <v>1</v>
      </c>
      <c r="AV22">
        <v>0</v>
      </c>
      <c r="AW22" s="2">
        <v>3</v>
      </c>
      <c r="AX22">
        <v>0</v>
      </c>
      <c r="AY22" s="2">
        <v>0</v>
      </c>
      <c r="AZ22">
        <v>0</v>
      </c>
      <c r="BA22" s="2">
        <v>1</v>
      </c>
      <c r="BB22">
        <v>0</v>
      </c>
      <c r="BC22" s="2">
        <v>2</v>
      </c>
      <c r="BD22">
        <v>0</v>
      </c>
      <c r="BF22">
        <v>0</v>
      </c>
      <c r="BG22" s="2">
        <v>0</v>
      </c>
      <c r="BH22">
        <v>0</v>
      </c>
      <c r="BI22" s="2">
        <v>0</v>
      </c>
      <c r="BJ22">
        <v>0</v>
      </c>
      <c r="BK22" s="2">
        <v>0</v>
      </c>
      <c r="BL22">
        <v>0</v>
      </c>
      <c r="BM22" s="2">
        <v>0</v>
      </c>
      <c r="BN22">
        <v>0</v>
      </c>
      <c r="BO22" s="2">
        <v>0</v>
      </c>
      <c r="BP22">
        <v>0</v>
      </c>
      <c r="BQ22" s="2">
        <v>0</v>
      </c>
      <c r="BR22">
        <v>0</v>
      </c>
      <c r="BS22" s="2">
        <v>0</v>
      </c>
    </row>
    <row r="23" spans="1:71" x14ac:dyDescent="0.25">
      <c r="A23" t="s">
        <v>73</v>
      </c>
      <c r="B23" t="s">
        <v>73</v>
      </c>
      <c r="C23" t="s">
        <v>20</v>
      </c>
      <c r="D23" t="s">
        <v>22</v>
      </c>
      <c r="E23" t="s">
        <v>25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0</v>
      </c>
      <c r="AS23">
        <v>0</v>
      </c>
      <c r="AT23">
        <v>0</v>
      </c>
      <c r="AU23" s="2">
        <v>0</v>
      </c>
      <c r="AV23">
        <v>0</v>
      </c>
      <c r="AW23" s="2">
        <v>0</v>
      </c>
      <c r="AX23">
        <v>0</v>
      </c>
      <c r="AY23" s="2">
        <v>0</v>
      </c>
      <c r="AZ23">
        <v>0</v>
      </c>
      <c r="BA23" s="2">
        <v>0</v>
      </c>
      <c r="BB23">
        <v>0</v>
      </c>
      <c r="BC23" s="2">
        <v>0</v>
      </c>
      <c r="BD23">
        <v>0</v>
      </c>
      <c r="BF23">
        <v>0</v>
      </c>
      <c r="BG23" s="2">
        <v>0</v>
      </c>
      <c r="BH23">
        <v>0</v>
      </c>
      <c r="BI23" s="2">
        <v>0</v>
      </c>
      <c r="BJ23">
        <v>0</v>
      </c>
      <c r="BK23" s="2">
        <v>0</v>
      </c>
      <c r="BL23">
        <v>0</v>
      </c>
      <c r="BM23" s="2">
        <v>0</v>
      </c>
      <c r="BN23">
        <v>0</v>
      </c>
      <c r="BO23" s="2">
        <v>0</v>
      </c>
      <c r="BP23">
        <v>0</v>
      </c>
      <c r="BQ23" s="2">
        <v>3</v>
      </c>
      <c r="BR23">
        <v>0</v>
      </c>
      <c r="BS23" s="2">
        <v>0</v>
      </c>
    </row>
    <row r="24" spans="1:71" x14ac:dyDescent="0.25">
      <c r="A24" t="s">
        <v>10</v>
      </c>
      <c r="B24" t="s">
        <v>10</v>
      </c>
      <c r="C24" t="s">
        <v>20</v>
      </c>
      <c r="D24" t="s">
        <v>22</v>
      </c>
      <c r="E24" t="s">
        <v>99</v>
      </c>
      <c r="F24">
        <v>23</v>
      </c>
      <c r="G24">
        <v>0</v>
      </c>
      <c r="H24">
        <v>4</v>
      </c>
      <c r="I24">
        <v>36</v>
      </c>
      <c r="J24">
        <v>35</v>
      </c>
      <c r="K24">
        <v>8</v>
      </c>
      <c r="L24">
        <v>11</v>
      </c>
      <c r="M24">
        <v>15</v>
      </c>
      <c r="N24">
        <v>14</v>
      </c>
      <c r="O24">
        <v>8</v>
      </c>
      <c r="P24">
        <v>7</v>
      </c>
      <c r="Q24">
        <v>7</v>
      </c>
      <c r="R24">
        <v>2</v>
      </c>
      <c r="S24">
        <v>2</v>
      </c>
      <c r="T24">
        <v>2</v>
      </c>
      <c r="U24">
        <v>2</v>
      </c>
      <c r="V24">
        <v>9</v>
      </c>
      <c r="W24">
        <v>3</v>
      </c>
      <c r="X24">
        <v>2</v>
      </c>
      <c r="Y24">
        <v>2</v>
      </c>
      <c r="Z24">
        <v>4</v>
      </c>
      <c r="AA24">
        <v>2</v>
      </c>
      <c r="AB24">
        <v>1</v>
      </c>
      <c r="AC24">
        <v>1</v>
      </c>
      <c r="AD24">
        <v>5</v>
      </c>
      <c r="AE24">
        <v>2</v>
      </c>
      <c r="AF24">
        <v>1</v>
      </c>
      <c r="AG24">
        <v>1</v>
      </c>
      <c r="AH24">
        <v>1</v>
      </c>
      <c r="AI24">
        <v>0</v>
      </c>
      <c r="AJ24">
        <v>7</v>
      </c>
      <c r="AK24">
        <v>2</v>
      </c>
      <c r="AL24">
        <v>1</v>
      </c>
      <c r="AM24">
        <v>0</v>
      </c>
      <c r="AN24">
        <v>2</v>
      </c>
      <c r="AO24">
        <v>2</v>
      </c>
      <c r="AP24">
        <v>0</v>
      </c>
      <c r="AQ24">
        <v>3</v>
      </c>
      <c r="AR24">
        <v>1</v>
      </c>
      <c r="AS24">
        <v>4</v>
      </c>
      <c r="AT24">
        <v>0</v>
      </c>
      <c r="AU24" s="2">
        <v>4</v>
      </c>
      <c r="AV24">
        <v>1</v>
      </c>
      <c r="AW24" s="2">
        <v>3</v>
      </c>
      <c r="AX24">
        <v>4</v>
      </c>
      <c r="AY24" s="2">
        <v>0</v>
      </c>
      <c r="AZ24">
        <v>3</v>
      </c>
      <c r="BA24" s="2">
        <v>1</v>
      </c>
      <c r="BB24">
        <v>0</v>
      </c>
      <c r="BC24" s="2">
        <v>2</v>
      </c>
      <c r="BD24">
        <v>0</v>
      </c>
      <c r="BF24">
        <v>0</v>
      </c>
      <c r="BG24" s="2">
        <v>0</v>
      </c>
      <c r="BH24">
        <v>0</v>
      </c>
      <c r="BI24" s="2">
        <v>1</v>
      </c>
      <c r="BJ24">
        <v>0</v>
      </c>
      <c r="BK24" s="2">
        <v>4</v>
      </c>
      <c r="BL24">
        <v>2</v>
      </c>
      <c r="BM24" s="2">
        <v>1</v>
      </c>
      <c r="BN24">
        <v>0</v>
      </c>
      <c r="BO24" s="2">
        <v>2</v>
      </c>
      <c r="BP24">
        <v>1</v>
      </c>
      <c r="BQ24" s="2">
        <v>0</v>
      </c>
      <c r="BR24">
        <v>0</v>
      </c>
      <c r="BS24" s="2">
        <v>1</v>
      </c>
    </row>
    <row r="25" spans="1:71" x14ac:dyDescent="0.25">
      <c r="A25" t="s">
        <v>11</v>
      </c>
      <c r="B25" t="s">
        <v>11</v>
      </c>
      <c r="C25" t="s">
        <v>20</v>
      </c>
      <c r="D25" t="s">
        <v>22</v>
      </c>
      <c r="E25" t="s">
        <v>99</v>
      </c>
      <c r="F25">
        <v>40</v>
      </c>
      <c r="G25">
        <v>1</v>
      </c>
      <c r="H25">
        <v>0</v>
      </c>
      <c r="I25">
        <v>43</v>
      </c>
      <c r="J25">
        <v>31</v>
      </c>
      <c r="K25">
        <v>0</v>
      </c>
      <c r="L25">
        <v>7</v>
      </c>
      <c r="M25">
        <v>11</v>
      </c>
      <c r="N25">
        <v>7</v>
      </c>
      <c r="O25">
        <v>0</v>
      </c>
      <c r="P25">
        <v>17</v>
      </c>
      <c r="Q25">
        <v>2</v>
      </c>
      <c r="R25">
        <v>5</v>
      </c>
      <c r="S25">
        <v>0</v>
      </c>
      <c r="T25">
        <v>7</v>
      </c>
      <c r="U25">
        <v>2</v>
      </c>
      <c r="V25">
        <v>3</v>
      </c>
      <c r="W25">
        <v>1</v>
      </c>
      <c r="X25">
        <v>11</v>
      </c>
      <c r="Y25">
        <v>2</v>
      </c>
      <c r="Z25">
        <v>6</v>
      </c>
      <c r="AA25">
        <v>3</v>
      </c>
      <c r="AB25">
        <v>2</v>
      </c>
      <c r="AC25">
        <v>0</v>
      </c>
      <c r="AD25">
        <v>3</v>
      </c>
      <c r="AE25">
        <v>3</v>
      </c>
      <c r="AF25">
        <v>58</v>
      </c>
      <c r="AG25">
        <v>5</v>
      </c>
      <c r="AH25">
        <v>5</v>
      </c>
      <c r="AI25">
        <v>49</v>
      </c>
      <c r="AJ25">
        <v>16</v>
      </c>
      <c r="AK25">
        <v>7</v>
      </c>
      <c r="AL25">
        <v>0</v>
      </c>
      <c r="AM25">
        <v>1</v>
      </c>
      <c r="AN25">
        <v>0</v>
      </c>
      <c r="AO25">
        <v>9</v>
      </c>
      <c r="AP25">
        <v>9</v>
      </c>
      <c r="AQ25">
        <v>15</v>
      </c>
      <c r="AR25">
        <v>1</v>
      </c>
      <c r="AS25">
        <v>0</v>
      </c>
      <c r="AT25">
        <v>0</v>
      </c>
      <c r="AU25" s="2">
        <v>24</v>
      </c>
      <c r="AV25">
        <v>1</v>
      </c>
      <c r="AW25" s="2">
        <v>4</v>
      </c>
      <c r="AX25">
        <v>3</v>
      </c>
      <c r="AY25" s="2">
        <v>1</v>
      </c>
      <c r="AZ25">
        <v>9</v>
      </c>
      <c r="BA25" s="2">
        <v>0</v>
      </c>
      <c r="BB25">
        <v>1</v>
      </c>
      <c r="BC25" s="2">
        <v>5</v>
      </c>
      <c r="BD25">
        <v>1</v>
      </c>
      <c r="BF25">
        <v>1</v>
      </c>
      <c r="BG25" s="2">
        <v>6</v>
      </c>
      <c r="BH25">
        <v>1</v>
      </c>
      <c r="BI25" s="2">
        <v>5</v>
      </c>
      <c r="BJ25">
        <v>0</v>
      </c>
      <c r="BK25" s="2">
        <v>8</v>
      </c>
      <c r="BL25">
        <v>8</v>
      </c>
      <c r="BM25" s="2">
        <v>13</v>
      </c>
      <c r="BN25">
        <v>1</v>
      </c>
      <c r="BO25" s="2">
        <v>14</v>
      </c>
      <c r="BP25">
        <v>3</v>
      </c>
      <c r="BQ25" s="2">
        <v>10</v>
      </c>
      <c r="BR25">
        <v>0</v>
      </c>
      <c r="BS25" s="2">
        <v>10</v>
      </c>
    </row>
    <row r="26" spans="1:71" x14ac:dyDescent="0.25">
      <c r="A26" t="s">
        <v>38</v>
      </c>
      <c r="B26" t="s">
        <v>38</v>
      </c>
      <c r="C26" t="s">
        <v>20</v>
      </c>
      <c r="D26" t="s">
        <v>22</v>
      </c>
      <c r="E26" t="s">
        <v>25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 s="2">
        <v>0</v>
      </c>
      <c r="AV26">
        <v>0</v>
      </c>
      <c r="AW26" s="2">
        <v>0</v>
      </c>
      <c r="AX26">
        <v>1</v>
      </c>
      <c r="AY26" s="2">
        <v>0</v>
      </c>
      <c r="AZ26">
        <v>2</v>
      </c>
      <c r="BA26" s="2">
        <v>0</v>
      </c>
      <c r="BB26">
        <v>0</v>
      </c>
      <c r="BC26" s="2">
        <v>0</v>
      </c>
      <c r="BD26">
        <v>0</v>
      </c>
      <c r="BF26">
        <v>0</v>
      </c>
      <c r="BG26" s="2">
        <v>0</v>
      </c>
      <c r="BH26">
        <v>0</v>
      </c>
      <c r="BI26" s="2">
        <v>0</v>
      </c>
      <c r="BJ26">
        <v>0</v>
      </c>
      <c r="BK26" s="2">
        <v>0</v>
      </c>
      <c r="BL26">
        <v>0</v>
      </c>
      <c r="BM26" s="2">
        <v>0</v>
      </c>
      <c r="BN26">
        <v>0</v>
      </c>
      <c r="BO26" s="2">
        <v>0</v>
      </c>
      <c r="BP26">
        <v>0</v>
      </c>
      <c r="BQ26" s="2">
        <v>0</v>
      </c>
      <c r="BR26">
        <v>0</v>
      </c>
      <c r="BS26" s="2">
        <v>0</v>
      </c>
    </row>
    <row r="27" spans="1:71" x14ac:dyDescent="0.25">
      <c r="A27" t="s">
        <v>71</v>
      </c>
      <c r="B27" t="s">
        <v>71</v>
      </c>
      <c r="C27" t="s">
        <v>20</v>
      </c>
      <c r="D27" t="s">
        <v>22</v>
      </c>
      <c r="E27" t="s">
        <v>99</v>
      </c>
      <c r="F27">
        <v>3</v>
      </c>
      <c r="G27">
        <v>0</v>
      </c>
      <c r="H27">
        <v>1</v>
      </c>
      <c r="I27">
        <v>2</v>
      </c>
      <c r="J27">
        <v>0</v>
      </c>
      <c r="K27">
        <v>0</v>
      </c>
      <c r="L27">
        <v>3</v>
      </c>
      <c r="M27">
        <v>1</v>
      </c>
      <c r="N27">
        <v>0</v>
      </c>
      <c r="O27">
        <v>1</v>
      </c>
      <c r="P27">
        <v>1</v>
      </c>
      <c r="Q27">
        <v>1</v>
      </c>
      <c r="R27">
        <v>0</v>
      </c>
      <c r="S27">
        <v>0</v>
      </c>
      <c r="T27">
        <v>0</v>
      </c>
      <c r="U27">
        <v>0</v>
      </c>
      <c r="V27">
        <v>3</v>
      </c>
      <c r="W27">
        <v>0</v>
      </c>
      <c r="X27">
        <v>2</v>
      </c>
      <c r="Y27">
        <v>0</v>
      </c>
      <c r="Z27">
        <v>1</v>
      </c>
      <c r="AA27">
        <v>0</v>
      </c>
      <c r="AB27">
        <v>1</v>
      </c>
      <c r="AC27">
        <v>0</v>
      </c>
      <c r="AD27">
        <v>0</v>
      </c>
      <c r="AE27">
        <v>1</v>
      </c>
      <c r="AF27">
        <v>0</v>
      </c>
      <c r="AG27">
        <v>1</v>
      </c>
      <c r="AH27">
        <v>0</v>
      </c>
      <c r="AI27">
        <v>0</v>
      </c>
      <c r="AJ27">
        <v>1</v>
      </c>
      <c r="AK27">
        <v>1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1</v>
      </c>
      <c r="AR27">
        <v>0</v>
      </c>
      <c r="AS27">
        <v>0</v>
      </c>
      <c r="AT27">
        <v>0</v>
      </c>
      <c r="AU27" s="2">
        <v>0</v>
      </c>
      <c r="AV27">
        <v>1</v>
      </c>
      <c r="AW27" s="2">
        <v>5</v>
      </c>
      <c r="AX27">
        <v>1</v>
      </c>
      <c r="AY27" s="2">
        <v>0</v>
      </c>
      <c r="AZ27">
        <v>3</v>
      </c>
      <c r="BA27" s="2">
        <v>0</v>
      </c>
      <c r="BB27">
        <v>1</v>
      </c>
      <c r="BC27" s="2">
        <v>2</v>
      </c>
      <c r="BD27">
        <v>0</v>
      </c>
      <c r="BF27">
        <v>1</v>
      </c>
      <c r="BG27" s="2">
        <v>1</v>
      </c>
      <c r="BH27">
        <v>1</v>
      </c>
      <c r="BI27" s="2">
        <v>6</v>
      </c>
      <c r="BJ27">
        <v>0</v>
      </c>
      <c r="BK27" s="2">
        <v>2</v>
      </c>
      <c r="BL27">
        <v>0</v>
      </c>
      <c r="BM27" s="2">
        <v>1</v>
      </c>
      <c r="BN27">
        <v>0</v>
      </c>
      <c r="BO27" s="2">
        <v>0</v>
      </c>
      <c r="BP27">
        <v>0</v>
      </c>
      <c r="BQ27" s="2">
        <v>4</v>
      </c>
      <c r="BR27">
        <v>2</v>
      </c>
      <c r="BS27" s="2">
        <v>4</v>
      </c>
    </row>
    <row r="28" spans="1:71" x14ac:dyDescent="0.25">
      <c r="A28" t="s">
        <v>74</v>
      </c>
      <c r="B28" t="s">
        <v>74</v>
      </c>
      <c r="C28" t="s">
        <v>20</v>
      </c>
      <c r="D28" t="s">
        <v>22</v>
      </c>
      <c r="E28" t="s">
        <v>25</v>
      </c>
      <c r="F28">
        <v>0</v>
      </c>
      <c r="G28">
        <v>0</v>
      </c>
      <c r="H28">
        <v>2</v>
      </c>
      <c r="I28">
        <v>0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1</v>
      </c>
      <c r="V28">
        <v>1</v>
      </c>
      <c r="W28">
        <v>0</v>
      </c>
      <c r="X28">
        <v>0</v>
      </c>
      <c r="Y28">
        <v>0</v>
      </c>
      <c r="Z28">
        <v>0</v>
      </c>
      <c r="AA28">
        <v>1</v>
      </c>
      <c r="AB28">
        <v>6</v>
      </c>
      <c r="AC28">
        <v>0</v>
      </c>
      <c r="AD28">
        <v>1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S28">
        <v>0</v>
      </c>
      <c r="AT28">
        <v>0</v>
      </c>
      <c r="AU28" s="2">
        <v>0</v>
      </c>
      <c r="AV28">
        <v>0</v>
      </c>
      <c r="AW28" s="2">
        <v>0</v>
      </c>
      <c r="AX28">
        <v>0</v>
      </c>
      <c r="AY28" s="2">
        <v>0</v>
      </c>
      <c r="AZ28">
        <v>0</v>
      </c>
      <c r="BA28" s="2">
        <v>1</v>
      </c>
      <c r="BB28">
        <v>0</v>
      </c>
      <c r="BC28" s="2">
        <v>1</v>
      </c>
      <c r="BD28">
        <v>0</v>
      </c>
      <c r="BF28">
        <v>0</v>
      </c>
      <c r="BG28" s="2">
        <v>0</v>
      </c>
      <c r="BH28">
        <v>0</v>
      </c>
      <c r="BI28" s="2">
        <v>0</v>
      </c>
      <c r="BJ28">
        <v>0</v>
      </c>
      <c r="BK28" s="2">
        <v>0</v>
      </c>
      <c r="BL28">
        <v>1</v>
      </c>
      <c r="BM28" s="2">
        <v>0</v>
      </c>
      <c r="BN28">
        <v>1</v>
      </c>
      <c r="BO28" s="2">
        <v>6</v>
      </c>
      <c r="BP28">
        <v>0</v>
      </c>
      <c r="BQ28" s="2">
        <v>0</v>
      </c>
      <c r="BR28">
        <v>0</v>
      </c>
      <c r="BS28" s="2">
        <v>1</v>
      </c>
    </row>
    <row r="29" spans="1:71" x14ac:dyDescent="0.25">
      <c r="A29" t="s">
        <v>72</v>
      </c>
      <c r="B29" t="s">
        <v>72</v>
      </c>
      <c r="C29" t="s">
        <v>20</v>
      </c>
      <c r="D29" t="s">
        <v>22</v>
      </c>
      <c r="E29" t="s">
        <v>25</v>
      </c>
      <c r="F29">
        <v>0</v>
      </c>
      <c r="G29">
        <v>0</v>
      </c>
      <c r="H29">
        <v>1</v>
      </c>
      <c r="I29">
        <v>2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2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 s="2">
        <v>0</v>
      </c>
      <c r="AV29">
        <v>0</v>
      </c>
      <c r="AW29" s="2">
        <v>0</v>
      </c>
      <c r="AX29">
        <v>0</v>
      </c>
      <c r="AY29" s="2">
        <v>1</v>
      </c>
      <c r="AZ29">
        <v>0</v>
      </c>
      <c r="BA29" s="2">
        <v>0</v>
      </c>
      <c r="BB29">
        <v>0</v>
      </c>
      <c r="BC29" s="2">
        <v>0</v>
      </c>
      <c r="BD29">
        <v>1</v>
      </c>
      <c r="BF29">
        <v>0</v>
      </c>
      <c r="BG29" s="2">
        <v>0</v>
      </c>
      <c r="BH29">
        <v>0</v>
      </c>
      <c r="BI29" s="2">
        <v>0</v>
      </c>
      <c r="BJ29">
        <v>2</v>
      </c>
      <c r="BK29" s="2">
        <v>0</v>
      </c>
      <c r="BL29">
        <v>0</v>
      </c>
      <c r="BM29" s="2">
        <v>0</v>
      </c>
      <c r="BN29">
        <v>0</v>
      </c>
      <c r="BO29" s="2">
        <v>0</v>
      </c>
      <c r="BP29">
        <v>0</v>
      </c>
      <c r="BQ29" s="2">
        <v>2</v>
      </c>
      <c r="BR29">
        <v>0</v>
      </c>
      <c r="BS29" s="2">
        <v>0</v>
      </c>
    </row>
    <row r="30" spans="1:71" x14ac:dyDescent="0.25">
      <c r="A30" t="s">
        <v>89</v>
      </c>
      <c r="B30" t="s">
        <v>89</v>
      </c>
      <c r="C30" t="s">
        <v>20</v>
      </c>
      <c r="D30" t="s">
        <v>22</v>
      </c>
      <c r="E30" t="s">
        <v>25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2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2</v>
      </c>
      <c r="AE30">
        <v>0</v>
      </c>
      <c r="AF30">
        <v>1</v>
      </c>
      <c r="AG30">
        <v>0</v>
      </c>
      <c r="AH30">
        <v>1</v>
      </c>
      <c r="AI30">
        <v>3</v>
      </c>
      <c r="AJ30">
        <v>0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2</v>
      </c>
      <c r="AR30">
        <v>0</v>
      </c>
      <c r="AS30">
        <v>0</v>
      </c>
      <c r="AT30">
        <v>0</v>
      </c>
      <c r="AU30">
        <v>0</v>
      </c>
      <c r="AV30">
        <v>2</v>
      </c>
      <c r="AW30" s="2">
        <v>1</v>
      </c>
      <c r="AX30">
        <v>1</v>
      </c>
      <c r="AY30" s="2">
        <v>0</v>
      </c>
      <c r="AZ30">
        <v>0</v>
      </c>
      <c r="BA30" s="2">
        <v>0</v>
      </c>
      <c r="BB30">
        <v>0</v>
      </c>
      <c r="BC30" s="2">
        <v>0</v>
      </c>
      <c r="BD30">
        <v>0</v>
      </c>
      <c r="BF30">
        <v>0</v>
      </c>
      <c r="BG30" s="2">
        <v>0</v>
      </c>
      <c r="BH30">
        <v>0</v>
      </c>
      <c r="BI30" s="2">
        <v>0</v>
      </c>
      <c r="BJ30">
        <v>0</v>
      </c>
      <c r="BK30" s="2">
        <v>0</v>
      </c>
      <c r="BL30">
        <v>0</v>
      </c>
      <c r="BM30" s="2">
        <v>0</v>
      </c>
      <c r="BN30">
        <v>2</v>
      </c>
      <c r="BO30" s="2">
        <v>0</v>
      </c>
      <c r="BP30">
        <v>0</v>
      </c>
      <c r="BQ30" s="2">
        <v>1</v>
      </c>
      <c r="BR30">
        <v>1</v>
      </c>
      <c r="BS30" s="2">
        <v>0</v>
      </c>
    </row>
    <row r="31" spans="1:71" x14ac:dyDescent="0.25">
      <c r="A31" t="s">
        <v>87</v>
      </c>
      <c r="B31" t="s">
        <v>87</v>
      </c>
      <c r="C31" t="s">
        <v>20</v>
      </c>
      <c r="D31" t="s">
        <v>22</v>
      </c>
      <c r="E31" t="s">
        <v>99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2</v>
      </c>
      <c r="Y31">
        <v>0</v>
      </c>
      <c r="Z31">
        <v>5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7</v>
      </c>
      <c r="AG31">
        <v>0</v>
      </c>
      <c r="AH31">
        <v>1</v>
      </c>
      <c r="AI31">
        <v>25</v>
      </c>
      <c r="AJ31">
        <v>2</v>
      </c>
      <c r="AK31">
        <v>2</v>
      </c>
      <c r="AL31">
        <v>0</v>
      </c>
      <c r="AM31">
        <v>0</v>
      </c>
      <c r="AN31">
        <v>0</v>
      </c>
      <c r="AO31">
        <v>1</v>
      </c>
      <c r="AP31">
        <v>1</v>
      </c>
      <c r="AQ31">
        <v>2</v>
      </c>
      <c r="AR31">
        <v>0</v>
      </c>
      <c r="AS31">
        <v>0</v>
      </c>
      <c r="AT31">
        <v>0</v>
      </c>
      <c r="AU31">
        <v>0</v>
      </c>
      <c r="AV31">
        <v>0</v>
      </c>
      <c r="AW31" s="2">
        <v>0</v>
      </c>
      <c r="AX31">
        <v>0</v>
      </c>
      <c r="AY31" s="2">
        <v>0</v>
      </c>
      <c r="AZ31">
        <v>1</v>
      </c>
      <c r="BA31" s="2">
        <v>0</v>
      </c>
      <c r="BB31">
        <v>0</v>
      </c>
      <c r="BC31" s="2">
        <v>0</v>
      </c>
      <c r="BD31">
        <v>0</v>
      </c>
      <c r="BF31">
        <v>0</v>
      </c>
      <c r="BG31" s="2">
        <v>0</v>
      </c>
      <c r="BH31">
        <v>0</v>
      </c>
      <c r="BI31" s="2">
        <v>0</v>
      </c>
      <c r="BJ31">
        <v>1</v>
      </c>
      <c r="BK31" s="2">
        <v>0</v>
      </c>
      <c r="BL31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1</v>
      </c>
    </row>
    <row r="32" spans="1:71" x14ac:dyDescent="0.25">
      <c r="A32" t="s">
        <v>36</v>
      </c>
      <c r="B32" t="s">
        <v>36</v>
      </c>
      <c r="C32" t="s">
        <v>20</v>
      </c>
      <c r="D32" t="s">
        <v>22</v>
      </c>
      <c r="E32" t="s">
        <v>26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3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 s="2">
        <v>1</v>
      </c>
      <c r="AV32">
        <v>0</v>
      </c>
      <c r="AW32" s="2">
        <v>0</v>
      </c>
      <c r="AX32">
        <v>0</v>
      </c>
      <c r="AY32" s="2">
        <v>0</v>
      </c>
      <c r="AZ32">
        <v>0</v>
      </c>
      <c r="BA32" s="2">
        <v>2</v>
      </c>
      <c r="BB32">
        <v>1</v>
      </c>
      <c r="BC32" s="2">
        <v>0</v>
      </c>
      <c r="BD32">
        <v>1</v>
      </c>
      <c r="BF32">
        <v>0</v>
      </c>
      <c r="BG32" s="2">
        <v>0</v>
      </c>
      <c r="BH32">
        <v>0</v>
      </c>
      <c r="BI32" s="2">
        <v>0</v>
      </c>
      <c r="BJ32">
        <v>1</v>
      </c>
      <c r="BK32" s="2">
        <v>0</v>
      </c>
      <c r="BL32">
        <v>1</v>
      </c>
      <c r="BM32" s="2">
        <v>0</v>
      </c>
      <c r="BN32">
        <v>0</v>
      </c>
      <c r="BO32" s="2">
        <v>0</v>
      </c>
      <c r="BP32">
        <v>0</v>
      </c>
      <c r="BQ32" s="2">
        <v>0</v>
      </c>
      <c r="BR32">
        <v>0</v>
      </c>
      <c r="BS32" s="2">
        <v>0</v>
      </c>
    </row>
    <row r="33" spans="1:71" x14ac:dyDescent="0.25">
      <c r="A33" t="s">
        <v>86</v>
      </c>
      <c r="B33" t="s">
        <v>86</v>
      </c>
      <c r="C33" t="s">
        <v>20</v>
      </c>
      <c r="D33" t="s">
        <v>22</v>
      </c>
      <c r="E33" t="s">
        <v>26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1</v>
      </c>
      <c r="AR33">
        <v>0</v>
      </c>
      <c r="AS33">
        <v>1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</row>
    <row r="34" spans="1:71" x14ac:dyDescent="0.25">
      <c r="A34" t="s">
        <v>75</v>
      </c>
      <c r="B34" t="s">
        <v>75</v>
      </c>
      <c r="C34" t="s">
        <v>20</v>
      </c>
      <c r="D34" t="s">
        <v>22</v>
      </c>
      <c r="E34" t="s">
        <v>26</v>
      </c>
      <c r="F34">
        <v>0</v>
      </c>
      <c r="G34">
        <v>0</v>
      </c>
      <c r="H34">
        <v>3</v>
      </c>
      <c r="I34">
        <v>5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9</v>
      </c>
      <c r="AB34">
        <v>4</v>
      </c>
      <c r="AC34">
        <v>1</v>
      </c>
      <c r="AD34">
        <v>0</v>
      </c>
      <c r="AE34">
        <v>0</v>
      </c>
      <c r="AF34">
        <v>4</v>
      </c>
      <c r="AG34">
        <v>0</v>
      </c>
      <c r="AH34">
        <v>0</v>
      </c>
      <c r="AI34">
        <v>0</v>
      </c>
      <c r="AJ34">
        <v>1</v>
      </c>
      <c r="AK34">
        <v>2</v>
      </c>
      <c r="AL34">
        <v>0</v>
      </c>
      <c r="AM34">
        <v>0</v>
      </c>
      <c r="AN34">
        <v>0</v>
      </c>
      <c r="AO34">
        <v>5</v>
      </c>
      <c r="AP34">
        <v>0</v>
      </c>
      <c r="AQ34">
        <v>0</v>
      </c>
      <c r="AR34">
        <v>0</v>
      </c>
      <c r="AS34">
        <v>1</v>
      </c>
      <c r="AT34">
        <v>0</v>
      </c>
      <c r="AU34" s="2">
        <v>0</v>
      </c>
      <c r="AV34">
        <v>0</v>
      </c>
      <c r="AW34" s="2">
        <v>1</v>
      </c>
      <c r="AX34">
        <v>1</v>
      </c>
      <c r="AY34" s="2">
        <v>0</v>
      </c>
      <c r="AZ34">
        <v>0</v>
      </c>
      <c r="BA34" s="2">
        <v>0</v>
      </c>
      <c r="BB34">
        <v>0</v>
      </c>
      <c r="BC34" s="2">
        <v>2</v>
      </c>
      <c r="BD34">
        <v>0</v>
      </c>
      <c r="BF34">
        <v>0</v>
      </c>
      <c r="BG34" s="2">
        <v>1</v>
      </c>
      <c r="BH34">
        <v>0</v>
      </c>
      <c r="BI34" s="2">
        <v>0</v>
      </c>
      <c r="BJ34">
        <v>2</v>
      </c>
      <c r="BK34" s="2">
        <v>1</v>
      </c>
      <c r="BL34">
        <v>1</v>
      </c>
      <c r="BM34" s="2">
        <v>4</v>
      </c>
      <c r="BN34">
        <v>6</v>
      </c>
      <c r="BO34" s="2">
        <v>0</v>
      </c>
      <c r="BP34">
        <v>0</v>
      </c>
      <c r="BQ34" s="2">
        <v>4</v>
      </c>
      <c r="BR34">
        <v>1</v>
      </c>
      <c r="BS34" s="2">
        <v>0</v>
      </c>
    </row>
    <row r="35" spans="1:71" x14ac:dyDescent="0.25">
      <c r="A35" t="s">
        <v>14</v>
      </c>
      <c r="B35" t="s">
        <v>14</v>
      </c>
      <c r="C35" t="s">
        <v>20</v>
      </c>
      <c r="D35" t="s">
        <v>22</v>
      </c>
      <c r="E35" t="s">
        <v>26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6</v>
      </c>
      <c r="AF35">
        <v>0</v>
      </c>
      <c r="AG35">
        <v>1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 s="2">
        <v>0</v>
      </c>
      <c r="AV35">
        <v>0</v>
      </c>
      <c r="AW35" s="2">
        <v>0</v>
      </c>
      <c r="AX35">
        <v>0</v>
      </c>
      <c r="AY35" s="2">
        <v>0</v>
      </c>
      <c r="AZ35">
        <v>0</v>
      </c>
      <c r="BA35" s="2">
        <v>0</v>
      </c>
      <c r="BB35">
        <v>0</v>
      </c>
      <c r="BC35" s="2">
        <v>0</v>
      </c>
      <c r="BD35">
        <v>0</v>
      </c>
      <c r="BF35">
        <v>0</v>
      </c>
      <c r="BG35" s="2">
        <v>0</v>
      </c>
      <c r="BH35">
        <v>0</v>
      </c>
      <c r="BI35" s="2">
        <v>0</v>
      </c>
      <c r="BJ35">
        <v>0</v>
      </c>
      <c r="BK35" s="2">
        <v>0</v>
      </c>
      <c r="BL35">
        <v>0</v>
      </c>
      <c r="BM35" s="2">
        <v>0</v>
      </c>
      <c r="BN35">
        <v>0</v>
      </c>
      <c r="BO35" s="2">
        <v>0</v>
      </c>
      <c r="BP35">
        <v>0</v>
      </c>
      <c r="BQ35" s="2">
        <v>0</v>
      </c>
      <c r="BR35">
        <v>0</v>
      </c>
      <c r="BS35" s="2">
        <v>0</v>
      </c>
    </row>
    <row r="36" spans="1:71" x14ac:dyDescent="0.25">
      <c r="A36" t="s">
        <v>76</v>
      </c>
      <c r="B36" t="s">
        <v>76</v>
      </c>
      <c r="C36" t="s">
        <v>20</v>
      </c>
      <c r="D36" t="s">
        <v>22</v>
      </c>
      <c r="E36" t="s">
        <v>26</v>
      </c>
      <c r="F36">
        <v>3</v>
      </c>
      <c r="G36">
        <v>0</v>
      </c>
      <c r="H36">
        <v>0</v>
      </c>
      <c r="I36">
        <v>6</v>
      </c>
      <c r="J36">
        <v>4</v>
      </c>
      <c r="K36">
        <v>0</v>
      </c>
      <c r="L36">
        <v>0</v>
      </c>
      <c r="M36">
        <v>2</v>
      </c>
      <c r="N36">
        <v>1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2</v>
      </c>
      <c r="Y36">
        <v>2</v>
      </c>
      <c r="Z36">
        <v>1</v>
      </c>
      <c r="AA36">
        <v>1</v>
      </c>
      <c r="AB36">
        <v>2</v>
      </c>
      <c r="AC36">
        <v>1</v>
      </c>
      <c r="AD36">
        <v>0</v>
      </c>
      <c r="AE36">
        <v>1</v>
      </c>
      <c r="AF36">
        <v>0</v>
      </c>
      <c r="AG36">
        <v>0</v>
      </c>
      <c r="AH36">
        <v>1</v>
      </c>
      <c r="AI36">
        <v>0</v>
      </c>
      <c r="AJ36">
        <v>1</v>
      </c>
      <c r="AK36">
        <v>2</v>
      </c>
      <c r="AL36">
        <v>0</v>
      </c>
      <c r="AM36">
        <v>0</v>
      </c>
      <c r="AN36">
        <v>0</v>
      </c>
      <c r="AO36">
        <v>1</v>
      </c>
      <c r="AP36">
        <v>1</v>
      </c>
      <c r="AQ36">
        <v>1</v>
      </c>
      <c r="AR36">
        <v>0</v>
      </c>
      <c r="AS36">
        <v>2</v>
      </c>
      <c r="AT36">
        <v>2</v>
      </c>
      <c r="AU36" s="2">
        <v>1</v>
      </c>
      <c r="AV36">
        <v>0</v>
      </c>
      <c r="AW36" s="2">
        <v>3</v>
      </c>
      <c r="AX36">
        <v>2</v>
      </c>
      <c r="AY36" s="2">
        <v>0</v>
      </c>
      <c r="AZ36">
        <v>2</v>
      </c>
      <c r="BA36" s="2">
        <v>0</v>
      </c>
      <c r="BB36">
        <v>0</v>
      </c>
      <c r="BC36" s="2">
        <v>0</v>
      </c>
      <c r="BD36">
        <v>0</v>
      </c>
      <c r="BF36">
        <v>0</v>
      </c>
      <c r="BG36" s="2">
        <v>1</v>
      </c>
      <c r="BH36">
        <v>1</v>
      </c>
      <c r="BI36" s="2">
        <v>0</v>
      </c>
      <c r="BJ36">
        <v>1</v>
      </c>
      <c r="BK36" s="2">
        <v>0</v>
      </c>
      <c r="BL36">
        <v>2</v>
      </c>
      <c r="BM36" s="2">
        <v>0</v>
      </c>
      <c r="BN36">
        <v>1</v>
      </c>
      <c r="BO36" s="2">
        <v>6</v>
      </c>
      <c r="BP36">
        <v>0</v>
      </c>
      <c r="BQ36" s="2">
        <v>0</v>
      </c>
      <c r="BR36">
        <v>0</v>
      </c>
      <c r="BS36" s="2">
        <v>1</v>
      </c>
    </row>
    <row r="37" spans="1:71" x14ac:dyDescent="0.25">
      <c r="A37" t="s">
        <v>77</v>
      </c>
      <c r="B37" t="s">
        <v>77</v>
      </c>
      <c r="C37" t="s">
        <v>20</v>
      </c>
      <c r="D37" t="s">
        <v>22</v>
      </c>
      <c r="E37" t="s">
        <v>26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 s="2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</row>
    <row r="38" spans="1:71" x14ac:dyDescent="0.25">
      <c r="A38" t="s">
        <v>90</v>
      </c>
      <c r="B38" t="s">
        <v>96</v>
      </c>
      <c r="C38" t="s">
        <v>20</v>
      </c>
      <c r="D38" t="s">
        <v>22</v>
      </c>
      <c r="E38" t="s">
        <v>26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104</v>
      </c>
      <c r="AC38">
        <v>0</v>
      </c>
      <c r="AD38">
        <v>0</v>
      </c>
      <c r="AE38">
        <v>0</v>
      </c>
      <c r="AF38">
        <v>7</v>
      </c>
      <c r="AG38">
        <v>0</v>
      </c>
      <c r="AH38">
        <v>2</v>
      </c>
      <c r="AI38">
        <v>0</v>
      </c>
      <c r="AJ38">
        <v>0</v>
      </c>
      <c r="AK38">
        <v>1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2</v>
      </c>
      <c r="BA38">
        <v>0</v>
      </c>
      <c r="BB38">
        <v>1</v>
      </c>
      <c r="BC38">
        <v>1</v>
      </c>
      <c r="BD38">
        <v>0</v>
      </c>
      <c r="BE38">
        <v>0</v>
      </c>
      <c r="BF38">
        <v>0</v>
      </c>
      <c r="BG38">
        <v>9</v>
      </c>
      <c r="BH38">
        <v>4</v>
      </c>
      <c r="BI38">
        <v>5</v>
      </c>
      <c r="BJ38">
        <v>3</v>
      </c>
      <c r="BK38">
        <v>1</v>
      </c>
      <c r="BL38">
        <v>1</v>
      </c>
      <c r="BM38" s="2">
        <v>1</v>
      </c>
      <c r="BN38">
        <v>0</v>
      </c>
      <c r="BO38">
        <v>5</v>
      </c>
      <c r="BP38">
        <v>0</v>
      </c>
      <c r="BQ38">
        <v>1</v>
      </c>
      <c r="BR38">
        <v>3</v>
      </c>
      <c r="BS38">
        <v>3</v>
      </c>
    </row>
    <row r="39" spans="1:71" x14ac:dyDescent="0.25">
      <c r="A39" t="s">
        <v>91</v>
      </c>
      <c r="B39" t="s">
        <v>91</v>
      </c>
      <c r="C39" t="s">
        <v>20</v>
      </c>
      <c r="D39" t="s">
        <v>22</v>
      </c>
      <c r="E39" t="s">
        <v>26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</row>
    <row r="40" spans="1:71" x14ac:dyDescent="0.25">
      <c r="A40" t="s">
        <v>52</v>
      </c>
      <c r="B40" t="s">
        <v>52</v>
      </c>
      <c r="C40" t="s">
        <v>20</v>
      </c>
      <c r="D40" t="s">
        <v>22</v>
      </c>
      <c r="E40" t="s">
        <v>26</v>
      </c>
      <c r="F40">
        <v>0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 s="2">
        <v>1</v>
      </c>
      <c r="AV40">
        <v>0</v>
      </c>
      <c r="AW40" s="2">
        <v>0</v>
      </c>
      <c r="AX40">
        <v>0</v>
      </c>
      <c r="AY40" s="2">
        <v>0</v>
      </c>
      <c r="AZ40">
        <v>1</v>
      </c>
      <c r="BA40" s="2">
        <v>0</v>
      </c>
      <c r="BB40">
        <v>1</v>
      </c>
      <c r="BC40" s="2">
        <v>0</v>
      </c>
      <c r="BD40">
        <v>0</v>
      </c>
      <c r="BF40">
        <v>0</v>
      </c>
      <c r="BG40" s="2">
        <v>0</v>
      </c>
      <c r="BH40">
        <v>0</v>
      </c>
      <c r="BI40" s="2">
        <v>0</v>
      </c>
      <c r="BJ40">
        <v>0</v>
      </c>
      <c r="BK40" s="2">
        <v>0</v>
      </c>
      <c r="BL40">
        <v>0</v>
      </c>
      <c r="BM40" s="2">
        <v>0</v>
      </c>
      <c r="BN40">
        <v>0</v>
      </c>
      <c r="BO40" s="2">
        <v>0</v>
      </c>
      <c r="BP40">
        <v>0</v>
      </c>
      <c r="BQ40" s="2">
        <v>0</v>
      </c>
      <c r="BR40">
        <v>0</v>
      </c>
      <c r="BS40" s="2">
        <v>0</v>
      </c>
    </row>
    <row r="41" spans="1:71" x14ac:dyDescent="0.25">
      <c r="A41" t="s">
        <v>80</v>
      </c>
      <c r="B41" t="s">
        <v>80</v>
      </c>
      <c r="C41" t="s">
        <v>20</v>
      </c>
      <c r="D41" t="s">
        <v>22</v>
      </c>
      <c r="E41" t="s">
        <v>26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2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2</v>
      </c>
      <c r="AK41">
        <v>1</v>
      </c>
      <c r="AL41">
        <v>0</v>
      </c>
      <c r="AM41">
        <v>0</v>
      </c>
      <c r="AN41">
        <v>2</v>
      </c>
      <c r="AO41">
        <v>0</v>
      </c>
      <c r="AP41">
        <v>1</v>
      </c>
      <c r="AQ41">
        <v>0</v>
      </c>
      <c r="AR41">
        <v>1</v>
      </c>
      <c r="AS41">
        <v>2</v>
      </c>
      <c r="AT41">
        <v>1</v>
      </c>
      <c r="AU41">
        <v>0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</row>
    <row r="42" spans="1:71" x14ac:dyDescent="0.25">
      <c r="A42" t="s">
        <v>81</v>
      </c>
      <c r="B42" t="s">
        <v>81</v>
      </c>
      <c r="C42" t="s">
        <v>20</v>
      </c>
      <c r="D42" t="s">
        <v>22</v>
      </c>
      <c r="E42" t="s">
        <v>26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1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2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 s="2">
        <v>1</v>
      </c>
      <c r="AZ42" s="2">
        <v>1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1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</row>
    <row r="43" spans="1:71" x14ac:dyDescent="0.25">
      <c r="A43" t="s">
        <v>82</v>
      </c>
      <c r="B43" t="s">
        <v>82</v>
      </c>
      <c r="C43" t="s">
        <v>20</v>
      </c>
      <c r="D43" t="s">
        <v>22</v>
      </c>
      <c r="E43" t="s">
        <v>26</v>
      </c>
      <c r="F43">
        <v>1</v>
      </c>
      <c r="G43">
        <v>0</v>
      </c>
      <c r="H43">
        <v>0</v>
      </c>
      <c r="I43">
        <v>1</v>
      </c>
      <c r="J43">
        <v>4</v>
      </c>
      <c r="K43">
        <v>0</v>
      </c>
      <c r="L43">
        <v>0</v>
      </c>
      <c r="M43">
        <v>0</v>
      </c>
      <c r="N43">
        <v>0</v>
      </c>
      <c r="O43">
        <v>2</v>
      </c>
      <c r="P43">
        <v>2</v>
      </c>
      <c r="Q43">
        <v>0</v>
      </c>
      <c r="R43">
        <v>0</v>
      </c>
      <c r="S43">
        <v>2</v>
      </c>
      <c r="T43">
        <v>0</v>
      </c>
      <c r="U43">
        <v>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1</v>
      </c>
      <c r="AD43">
        <v>1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7</v>
      </c>
      <c r="AL43">
        <v>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 s="2">
        <v>0</v>
      </c>
      <c r="AZ43" s="2">
        <v>1</v>
      </c>
      <c r="BA43" s="2">
        <v>4</v>
      </c>
      <c r="BB43" s="2">
        <v>1</v>
      </c>
      <c r="BC43" s="2">
        <v>2</v>
      </c>
      <c r="BD43" s="2">
        <v>1</v>
      </c>
      <c r="BE43" s="2">
        <v>0</v>
      </c>
      <c r="BF43" s="2">
        <v>0</v>
      </c>
      <c r="BG43" s="2">
        <v>0</v>
      </c>
      <c r="BH43" s="2">
        <v>1</v>
      </c>
      <c r="BI43" s="2">
        <v>1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3</v>
      </c>
      <c r="BR43" s="2">
        <v>0</v>
      </c>
      <c r="BS43" s="2">
        <v>2</v>
      </c>
    </row>
    <row r="44" spans="1:71" x14ac:dyDescent="0.25">
      <c r="A44" t="s">
        <v>84</v>
      </c>
      <c r="B44" t="s">
        <v>84</v>
      </c>
      <c r="C44" t="s">
        <v>0</v>
      </c>
      <c r="D44" t="s">
        <v>22</v>
      </c>
      <c r="E44" t="s">
        <v>85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2</v>
      </c>
      <c r="BS44" s="2">
        <v>0</v>
      </c>
    </row>
    <row r="45" spans="1:71" x14ac:dyDescent="0.25">
      <c r="A45" t="s">
        <v>95</v>
      </c>
      <c r="B45" t="s">
        <v>95</v>
      </c>
      <c r="C45" t="s">
        <v>0</v>
      </c>
      <c r="D45" t="s">
        <v>22</v>
      </c>
      <c r="E45" t="s">
        <v>85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0</v>
      </c>
      <c r="AI45">
        <v>0</v>
      </c>
      <c r="AJ45">
        <v>0</v>
      </c>
      <c r="AK45">
        <v>1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</row>
    <row r="46" spans="1:71" x14ac:dyDescent="0.25">
      <c r="A46" t="s">
        <v>15</v>
      </c>
      <c r="B46" t="s">
        <v>15</v>
      </c>
      <c r="C46" t="s">
        <v>21</v>
      </c>
      <c r="D46" t="s">
        <v>22</v>
      </c>
      <c r="E46" t="s">
        <v>21</v>
      </c>
      <c r="F46">
        <v>1</v>
      </c>
      <c r="G46">
        <v>2</v>
      </c>
      <c r="H46">
        <v>6</v>
      </c>
      <c r="I46">
        <v>11</v>
      </c>
      <c r="J46">
        <v>3</v>
      </c>
      <c r="K46">
        <v>0</v>
      </c>
      <c r="L46">
        <v>5</v>
      </c>
      <c r="M46">
        <v>1</v>
      </c>
      <c r="N46">
        <v>1</v>
      </c>
      <c r="O46">
        <v>0</v>
      </c>
      <c r="P46">
        <v>1</v>
      </c>
      <c r="Q46">
        <v>0</v>
      </c>
      <c r="R46">
        <v>0</v>
      </c>
      <c r="S46">
        <v>2</v>
      </c>
      <c r="T46">
        <v>4</v>
      </c>
      <c r="U46">
        <v>2</v>
      </c>
      <c r="V46">
        <v>3</v>
      </c>
      <c r="W46">
        <v>1</v>
      </c>
      <c r="X46">
        <v>11</v>
      </c>
      <c r="Y46">
        <v>1</v>
      </c>
      <c r="Z46">
        <v>7</v>
      </c>
      <c r="AA46">
        <v>1</v>
      </c>
      <c r="AB46">
        <v>0</v>
      </c>
      <c r="AC46">
        <v>1</v>
      </c>
      <c r="AD46">
        <v>4</v>
      </c>
      <c r="AE46">
        <v>0</v>
      </c>
      <c r="AF46">
        <v>2</v>
      </c>
      <c r="AG46">
        <v>3</v>
      </c>
      <c r="AH46">
        <v>1</v>
      </c>
      <c r="AI46">
        <v>0</v>
      </c>
      <c r="AJ46">
        <v>3</v>
      </c>
      <c r="AK46">
        <v>7</v>
      </c>
      <c r="AL46">
        <v>1</v>
      </c>
      <c r="AM46">
        <v>0</v>
      </c>
      <c r="AN46">
        <v>2</v>
      </c>
      <c r="AO46">
        <v>4</v>
      </c>
      <c r="AP46">
        <v>0</v>
      </c>
      <c r="AQ46">
        <v>1</v>
      </c>
      <c r="AR46">
        <v>0</v>
      </c>
      <c r="AS46">
        <v>3</v>
      </c>
      <c r="AT46">
        <v>1</v>
      </c>
      <c r="AU46" s="2">
        <v>3</v>
      </c>
      <c r="AV46">
        <v>0</v>
      </c>
      <c r="AW46" s="2">
        <v>1</v>
      </c>
      <c r="AX46">
        <v>0</v>
      </c>
      <c r="AY46" s="2">
        <v>0</v>
      </c>
      <c r="AZ46">
        <v>0</v>
      </c>
      <c r="BA46" s="2">
        <v>0</v>
      </c>
      <c r="BB46">
        <v>1</v>
      </c>
      <c r="BC46" s="2">
        <v>3</v>
      </c>
      <c r="BD46">
        <v>1</v>
      </c>
      <c r="BF46">
        <v>1</v>
      </c>
      <c r="BG46" s="2">
        <v>2</v>
      </c>
      <c r="BH46">
        <v>0</v>
      </c>
      <c r="BI46" s="2">
        <v>3</v>
      </c>
      <c r="BJ46">
        <v>3</v>
      </c>
      <c r="BK46" s="2">
        <v>2</v>
      </c>
      <c r="BL46">
        <v>3</v>
      </c>
      <c r="BM46" s="2">
        <v>1</v>
      </c>
      <c r="BN46">
        <v>4</v>
      </c>
      <c r="BO46" s="2">
        <v>8</v>
      </c>
      <c r="BP46">
        <v>3</v>
      </c>
      <c r="BQ46" s="2">
        <v>9</v>
      </c>
      <c r="BR46">
        <v>1</v>
      </c>
      <c r="BS46" s="2">
        <v>2</v>
      </c>
    </row>
    <row r="47" spans="1:71" x14ac:dyDescent="0.25">
      <c r="A47" t="s">
        <v>16</v>
      </c>
      <c r="B47" t="s">
        <v>16</v>
      </c>
      <c r="C47" t="s">
        <v>21</v>
      </c>
      <c r="D47" t="s">
        <v>22</v>
      </c>
      <c r="E47" t="s">
        <v>21</v>
      </c>
      <c r="F47">
        <v>3</v>
      </c>
      <c r="G47">
        <v>0</v>
      </c>
      <c r="H47">
        <v>4</v>
      </c>
      <c r="I47">
        <v>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6</v>
      </c>
      <c r="Q47">
        <v>5</v>
      </c>
      <c r="R47">
        <v>1</v>
      </c>
      <c r="S47">
        <v>0</v>
      </c>
      <c r="T47">
        <v>0</v>
      </c>
      <c r="U47">
        <v>1</v>
      </c>
      <c r="V47">
        <v>0</v>
      </c>
      <c r="W47">
        <v>5</v>
      </c>
      <c r="X47">
        <v>10</v>
      </c>
      <c r="Y47">
        <v>2</v>
      </c>
      <c r="Z47">
        <v>9</v>
      </c>
      <c r="AA47">
        <v>7</v>
      </c>
      <c r="AB47">
        <v>0</v>
      </c>
      <c r="AC47">
        <v>0</v>
      </c>
      <c r="AD47">
        <v>5</v>
      </c>
      <c r="AE47">
        <v>3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4</v>
      </c>
      <c r="AP47">
        <v>0</v>
      </c>
      <c r="AQ47">
        <v>1</v>
      </c>
      <c r="AR47">
        <v>0</v>
      </c>
      <c r="AS47">
        <v>2</v>
      </c>
      <c r="AT47">
        <v>0</v>
      </c>
      <c r="AU47" s="2">
        <v>8</v>
      </c>
      <c r="AV47">
        <v>0</v>
      </c>
      <c r="AW47" s="2">
        <v>5</v>
      </c>
      <c r="AX47">
        <v>0</v>
      </c>
      <c r="AY47" s="2">
        <v>1</v>
      </c>
      <c r="AZ47">
        <v>0</v>
      </c>
      <c r="BA47" s="2">
        <v>0</v>
      </c>
      <c r="BB47">
        <v>1</v>
      </c>
      <c r="BC47" s="2">
        <v>1</v>
      </c>
      <c r="BD47">
        <v>4</v>
      </c>
      <c r="BF47">
        <v>0</v>
      </c>
      <c r="BG47" s="2">
        <v>1</v>
      </c>
      <c r="BH47">
        <v>6</v>
      </c>
      <c r="BI47" s="2">
        <v>6</v>
      </c>
      <c r="BJ47">
        <v>0</v>
      </c>
      <c r="BK47" s="2">
        <v>3</v>
      </c>
      <c r="BL47">
        <v>0</v>
      </c>
      <c r="BM47" s="2">
        <v>3</v>
      </c>
      <c r="BN47">
        <v>9</v>
      </c>
      <c r="BO47" s="2">
        <v>3</v>
      </c>
      <c r="BP47">
        <v>15</v>
      </c>
      <c r="BQ47" s="2">
        <v>6</v>
      </c>
      <c r="BR47">
        <v>8</v>
      </c>
      <c r="BS47" s="2">
        <v>2</v>
      </c>
    </row>
    <row r="48" spans="1:71" x14ac:dyDescent="0.25">
      <c r="A48" t="s">
        <v>53</v>
      </c>
      <c r="B48" t="s">
        <v>53</v>
      </c>
      <c r="C48" t="s">
        <v>21</v>
      </c>
      <c r="D48" t="s">
        <v>22</v>
      </c>
      <c r="E48" t="s">
        <v>21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 s="2">
        <v>2</v>
      </c>
      <c r="AV48">
        <v>0</v>
      </c>
      <c r="AW48" s="2">
        <v>0</v>
      </c>
      <c r="AX48">
        <v>0</v>
      </c>
      <c r="AY48" s="2">
        <v>0</v>
      </c>
      <c r="AZ48">
        <v>0</v>
      </c>
      <c r="BA48" s="2">
        <v>0</v>
      </c>
      <c r="BB48">
        <v>0</v>
      </c>
      <c r="BC48" s="2">
        <v>0</v>
      </c>
      <c r="BD48">
        <v>0</v>
      </c>
      <c r="BF48">
        <v>0</v>
      </c>
      <c r="BG48" s="2">
        <v>0</v>
      </c>
      <c r="BH48">
        <v>0</v>
      </c>
      <c r="BI48" s="2">
        <v>0</v>
      </c>
      <c r="BJ48">
        <v>0</v>
      </c>
      <c r="BK48" s="2">
        <v>0</v>
      </c>
      <c r="BL48">
        <v>0</v>
      </c>
      <c r="BM48" s="2">
        <v>0</v>
      </c>
      <c r="BN48">
        <v>1</v>
      </c>
      <c r="BO48" s="2">
        <v>0</v>
      </c>
      <c r="BP48">
        <v>0</v>
      </c>
      <c r="BQ48" s="2">
        <v>0</v>
      </c>
      <c r="BR48">
        <v>0</v>
      </c>
      <c r="BS48" s="2">
        <v>0</v>
      </c>
    </row>
    <row r="49" spans="1:71" x14ac:dyDescent="0.25">
      <c r="A49" t="s">
        <v>57</v>
      </c>
      <c r="B49" t="s">
        <v>57</v>
      </c>
      <c r="C49" t="s">
        <v>21</v>
      </c>
      <c r="D49" t="s">
        <v>22</v>
      </c>
      <c r="E49" t="s">
        <v>21</v>
      </c>
      <c r="F49">
        <v>0</v>
      </c>
      <c r="G49">
        <v>0</v>
      </c>
      <c r="H49">
        <v>0</v>
      </c>
      <c r="I49">
        <v>2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0</v>
      </c>
      <c r="U49">
        <v>3</v>
      </c>
      <c r="V49">
        <v>1</v>
      </c>
      <c r="W49">
        <v>0</v>
      </c>
      <c r="X49">
        <v>1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2</v>
      </c>
      <c r="AF49">
        <v>0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2</v>
      </c>
      <c r="AT49">
        <v>0</v>
      </c>
      <c r="AU49" s="2">
        <v>0</v>
      </c>
      <c r="AV49">
        <v>0</v>
      </c>
      <c r="AW49" s="2">
        <v>2</v>
      </c>
      <c r="AX49">
        <v>1</v>
      </c>
      <c r="AY49" s="2">
        <v>1</v>
      </c>
      <c r="AZ49">
        <v>2</v>
      </c>
      <c r="BA49" s="2">
        <v>0</v>
      </c>
      <c r="BB49">
        <v>0</v>
      </c>
      <c r="BC49" s="2">
        <v>4</v>
      </c>
      <c r="BD49">
        <v>2</v>
      </c>
      <c r="BF49">
        <v>0</v>
      </c>
      <c r="BG49" s="2">
        <v>0</v>
      </c>
      <c r="BH49">
        <v>0</v>
      </c>
      <c r="BI49" s="2">
        <v>1</v>
      </c>
      <c r="BJ49">
        <v>0</v>
      </c>
      <c r="BK49" s="2">
        <v>0</v>
      </c>
      <c r="BL49">
        <v>0</v>
      </c>
      <c r="BM49" s="2">
        <v>1</v>
      </c>
      <c r="BN49">
        <v>0</v>
      </c>
      <c r="BO49" s="2">
        <v>3</v>
      </c>
      <c r="BP49">
        <v>0</v>
      </c>
      <c r="BQ49" s="2">
        <v>3</v>
      </c>
      <c r="BR49">
        <v>0</v>
      </c>
      <c r="BS49" s="2">
        <v>0</v>
      </c>
    </row>
    <row r="50" spans="1:71" x14ac:dyDescent="0.25">
      <c r="A50" t="s">
        <v>58</v>
      </c>
      <c r="B50" t="s">
        <v>58</v>
      </c>
      <c r="C50" t="s">
        <v>21</v>
      </c>
      <c r="D50" t="s">
        <v>22</v>
      </c>
      <c r="E50" t="s">
        <v>21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 s="2">
        <v>0</v>
      </c>
      <c r="AV50">
        <v>0</v>
      </c>
      <c r="AW50" s="2">
        <v>1</v>
      </c>
      <c r="AX50">
        <v>0</v>
      </c>
      <c r="AY50" s="2">
        <v>0</v>
      </c>
      <c r="AZ50">
        <v>0</v>
      </c>
      <c r="BA50" s="2">
        <v>0</v>
      </c>
      <c r="BB50">
        <v>0</v>
      </c>
      <c r="BC50" s="2">
        <v>2</v>
      </c>
      <c r="BD50">
        <v>0</v>
      </c>
      <c r="BF50">
        <v>1</v>
      </c>
      <c r="BG50" s="2">
        <v>0</v>
      </c>
      <c r="BH50">
        <v>0</v>
      </c>
      <c r="BI50" s="2">
        <v>1</v>
      </c>
      <c r="BJ50">
        <v>0</v>
      </c>
      <c r="BK50" s="2">
        <v>0</v>
      </c>
      <c r="BL50">
        <v>0</v>
      </c>
      <c r="BM50" s="2">
        <v>2</v>
      </c>
      <c r="BN50">
        <v>0</v>
      </c>
      <c r="BO50" s="2">
        <v>4</v>
      </c>
      <c r="BP50">
        <v>0</v>
      </c>
      <c r="BQ50" s="2">
        <v>2</v>
      </c>
      <c r="BR50">
        <v>0</v>
      </c>
      <c r="BS50" s="2">
        <v>1</v>
      </c>
    </row>
    <row r="51" spans="1:71" x14ac:dyDescent="0.25">
      <c r="A51" t="s">
        <v>17</v>
      </c>
      <c r="B51" t="s">
        <v>17</v>
      </c>
      <c r="C51" t="s">
        <v>21</v>
      </c>
      <c r="D51" t="s">
        <v>22</v>
      </c>
      <c r="E51" t="s">
        <v>21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1</v>
      </c>
      <c r="AU51" s="2">
        <v>0</v>
      </c>
      <c r="AV51">
        <v>0</v>
      </c>
      <c r="AW51" s="2">
        <v>0</v>
      </c>
      <c r="AX51">
        <v>0</v>
      </c>
      <c r="AY51" s="2">
        <v>0</v>
      </c>
      <c r="AZ51">
        <v>0</v>
      </c>
      <c r="BA51" s="2">
        <v>0</v>
      </c>
      <c r="BB51">
        <v>0</v>
      </c>
      <c r="BC51" s="2">
        <v>0</v>
      </c>
      <c r="BD51">
        <v>0</v>
      </c>
      <c r="BF51">
        <v>0</v>
      </c>
      <c r="BG51" s="2">
        <v>0</v>
      </c>
      <c r="BH51">
        <v>0</v>
      </c>
      <c r="BI51" s="2">
        <v>2</v>
      </c>
      <c r="BJ51">
        <v>0</v>
      </c>
      <c r="BK51" s="2">
        <v>0</v>
      </c>
      <c r="BL51">
        <v>0</v>
      </c>
      <c r="BM51" s="2">
        <v>0</v>
      </c>
      <c r="BN51">
        <v>2</v>
      </c>
      <c r="BO51" s="2">
        <v>0</v>
      </c>
      <c r="BP51">
        <v>1</v>
      </c>
      <c r="BQ51" s="2">
        <v>1</v>
      </c>
      <c r="BR51">
        <v>0</v>
      </c>
      <c r="BS51" s="2">
        <v>0</v>
      </c>
    </row>
    <row r="52" spans="1:71" x14ac:dyDescent="0.25">
      <c r="A52" t="s">
        <v>98</v>
      </c>
      <c r="B52" t="s">
        <v>98</v>
      </c>
      <c r="C52" t="s">
        <v>21</v>
      </c>
      <c r="D52" t="s">
        <v>22</v>
      </c>
      <c r="E52" t="s">
        <v>99</v>
      </c>
      <c r="F52">
        <v>0</v>
      </c>
      <c r="G52">
        <v>0</v>
      </c>
      <c r="H52">
        <v>0</v>
      </c>
      <c r="I52">
        <f>(I72/201)*6</f>
        <v>11.791044776119403</v>
      </c>
      <c r="J52">
        <v>4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7</v>
      </c>
      <c r="W52">
        <v>0</v>
      </c>
      <c r="X52">
        <v>0</v>
      </c>
      <c r="Y52">
        <v>0</v>
      </c>
      <c r="Z52">
        <f>(Z72/422)*2</f>
        <v>2.6682464454976302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0</v>
      </c>
      <c r="AT52">
        <v>0</v>
      </c>
      <c r="AU52" s="2">
        <v>0</v>
      </c>
      <c r="AV52">
        <v>0</v>
      </c>
      <c r="AW52" s="2">
        <v>0</v>
      </c>
      <c r="AX52">
        <v>0</v>
      </c>
      <c r="AY52" s="2">
        <v>0</v>
      </c>
      <c r="AZ52">
        <v>0</v>
      </c>
      <c r="BA52" s="2">
        <v>0</v>
      </c>
      <c r="BB52">
        <v>2</v>
      </c>
      <c r="BC52" s="2">
        <v>1</v>
      </c>
      <c r="BD52">
        <v>0</v>
      </c>
      <c r="BF52">
        <v>0</v>
      </c>
      <c r="BG52" s="2">
        <v>0</v>
      </c>
      <c r="BH52">
        <v>0</v>
      </c>
      <c r="BI52" s="2">
        <v>1</v>
      </c>
      <c r="BJ52">
        <v>0</v>
      </c>
      <c r="BK52" s="2">
        <v>0</v>
      </c>
      <c r="BL52">
        <v>1</v>
      </c>
      <c r="BM52" s="2">
        <v>0</v>
      </c>
      <c r="BN52">
        <v>0</v>
      </c>
      <c r="BO52" s="2">
        <v>4</v>
      </c>
      <c r="BP52">
        <v>1</v>
      </c>
      <c r="BQ52" s="2">
        <v>0</v>
      </c>
      <c r="BR52">
        <v>0</v>
      </c>
      <c r="BS52" s="2">
        <v>3</v>
      </c>
    </row>
    <row r="53" spans="1:71" x14ac:dyDescent="0.25">
      <c r="A53" t="s">
        <v>39</v>
      </c>
      <c r="B53" t="s">
        <v>39</v>
      </c>
      <c r="C53" t="s">
        <v>21</v>
      </c>
      <c r="D53" t="s">
        <v>22</v>
      </c>
      <c r="E53" t="s">
        <v>21</v>
      </c>
      <c r="F53">
        <v>1</v>
      </c>
      <c r="G53">
        <v>4</v>
      </c>
      <c r="H53">
        <v>4</v>
      </c>
      <c r="I53">
        <v>2</v>
      </c>
      <c r="J53">
        <v>2</v>
      </c>
      <c r="K53">
        <v>0</v>
      </c>
      <c r="L53">
        <v>15</v>
      </c>
      <c r="M53">
        <v>0</v>
      </c>
      <c r="N53">
        <v>1</v>
      </c>
      <c r="O53">
        <v>0</v>
      </c>
      <c r="P53">
        <v>0</v>
      </c>
      <c r="Q53">
        <v>1</v>
      </c>
      <c r="R53">
        <v>0</v>
      </c>
      <c r="S53">
        <v>0</v>
      </c>
      <c r="T53">
        <v>1</v>
      </c>
      <c r="U53">
        <v>0</v>
      </c>
      <c r="V53">
        <v>0</v>
      </c>
      <c r="W53">
        <v>5</v>
      </c>
      <c r="X53">
        <v>0</v>
      </c>
      <c r="Y53">
        <v>8</v>
      </c>
      <c r="Z53">
        <v>100</v>
      </c>
      <c r="AA53">
        <v>13</v>
      </c>
      <c r="AB53">
        <v>3</v>
      </c>
      <c r="AC53">
        <v>10</v>
      </c>
      <c r="AD53">
        <v>17</v>
      </c>
      <c r="AE53">
        <v>5</v>
      </c>
      <c r="AF53">
        <v>0</v>
      </c>
      <c r="AG53">
        <v>0</v>
      </c>
      <c r="AH53">
        <v>2</v>
      </c>
      <c r="AI53">
        <v>0</v>
      </c>
      <c r="AJ53">
        <v>3</v>
      </c>
      <c r="AK53">
        <v>0</v>
      </c>
      <c r="AL53">
        <v>0</v>
      </c>
      <c r="AM53">
        <v>1</v>
      </c>
      <c r="AN53">
        <v>0</v>
      </c>
      <c r="AO53">
        <v>4</v>
      </c>
      <c r="AP53">
        <v>0</v>
      </c>
      <c r="AQ53">
        <v>0</v>
      </c>
      <c r="AR53">
        <v>0</v>
      </c>
      <c r="AS53">
        <v>0</v>
      </c>
      <c r="AT53">
        <v>0</v>
      </c>
      <c r="AU53" s="2">
        <v>3</v>
      </c>
      <c r="AV53">
        <v>0</v>
      </c>
      <c r="AW53" s="2">
        <v>0</v>
      </c>
      <c r="AX53">
        <v>2</v>
      </c>
      <c r="AY53" s="2">
        <v>0</v>
      </c>
      <c r="AZ53">
        <v>0</v>
      </c>
      <c r="BA53" s="2">
        <v>0</v>
      </c>
      <c r="BB53">
        <v>1</v>
      </c>
      <c r="BC53" s="2">
        <v>1</v>
      </c>
      <c r="BD53">
        <v>0</v>
      </c>
      <c r="BF53">
        <v>0</v>
      </c>
      <c r="BG53" s="2">
        <v>1</v>
      </c>
      <c r="BH53">
        <v>0</v>
      </c>
      <c r="BI53" s="2">
        <v>2</v>
      </c>
      <c r="BJ53">
        <v>0</v>
      </c>
      <c r="BK53" s="2">
        <v>0</v>
      </c>
      <c r="BL53">
        <v>1</v>
      </c>
      <c r="BM53" s="2">
        <v>1</v>
      </c>
      <c r="BN53">
        <v>0</v>
      </c>
      <c r="BO53" s="2">
        <v>0</v>
      </c>
      <c r="BP53">
        <v>0</v>
      </c>
      <c r="BQ53" s="2">
        <v>5</v>
      </c>
      <c r="BR53">
        <v>0</v>
      </c>
      <c r="BS53" s="2">
        <v>0</v>
      </c>
    </row>
    <row r="54" spans="1:71" x14ac:dyDescent="0.25">
      <c r="A54" t="s">
        <v>45</v>
      </c>
      <c r="B54" t="s">
        <v>49</v>
      </c>
      <c r="C54" t="s">
        <v>21</v>
      </c>
      <c r="D54" t="s">
        <v>22</v>
      </c>
      <c r="E54" t="s">
        <v>21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AU54" s="2">
        <v>0</v>
      </c>
      <c r="AV54">
        <v>0</v>
      </c>
      <c r="AW54" s="2">
        <v>0</v>
      </c>
      <c r="AX54">
        <v>0</v>
      </c>
      <c r="AY54" s="2">
        <v>0</v>
      </c>
      <c r="AZ54">
        <v>0</v>
      </c>
      <c r="BA54" s="2">
        <v>0</v>
      </c>
      <c r="BB54">
        <v>0</v>
      </c>
      <c r="BC54" s="2">
        <v>0</v>
      </c>
      <c r="BD54">
        <v>0</v>
      </c>
      <c r="BF54">
        <v>0</v>
      </c>
      <c r="BG54" s="2">
        <v>0</v>
      </c>
      <c r="BH54">
        <v>0</v>
      </c>
      <c r="BI54" s="2">
        <v>0</v>
      </c>
      <c r="BJ54">
        <v>0</v>
      </c>
      <c r="BK54" s="2">
        <v>0</v>
      </c>
      <c r="BL54">
        <v>0</v>
      </c>
      <c r="BM54" s="2">
        <v>0</v>
      </c>
      <c r="BN54">
        <v>0</v>
      </c>
      <c r="BO54" s="2">
        <v>0</v>
      </c>
      <c r="BP54">
        <v>0</v>
      </c>
      <c r="BQ54" s="2">
        <v>0</v>
      </c>
      <c r="BR54">
        <v>0</v>
      </c>
      <c r="BS54" s="2">
        <v>0</v>
      </c>
    </row>
    <row r="55" spans="1:71" x14ac:dyDescent="0.25">
      <c r="A55" t="s">
        <v>43</v>
      </c>
      <c r="B55" t="s">
        <v>43</v>
      </c>
      <c r="C55" t="s">
        <v>21</v>
      </c>
      <c r="D55" t="s">
        <v>22</v>
      </c>
      <c r="E55" t="s">
        <v>21</v>
      </c>
      <c r="F55">
        <v>0</v>
      </c>
      <c r="G55">
        <v>0</v>
      </c>
      <c r="H55">
        <v>0</v>
      </c>
      <c r="I55">
        <v>0</v>
      </c>
      <c r="J55">
        <v>0</v>
      </c>
      <c r="K55">
        <v>4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13</v>
      </c>
      <c r="Y55">
        <v>0</v>
      </c>
      <c r="Z55">
        <v>0</v>
      </c>
      <c r="AA55">
        <v>2</v>
      </c>
      <c r="AB55">
        <v>4</v>
      </c>
      <c r="AC55">
        <v>0</v>
      </c>
      <c r="AD55">
        <v>0</v>
      </c>
      <c r="AE55">
        <v>2</v>
      </c>
      <c r="AF55">
        <f t="shared" ref="AF55:AQ55" si="0">+AAF55</f>
        <v>0</v>
      </c>
      <c r="AG55">
        <f t="shared" si="0"/>
        <v>0</v>
      </c>
      <c r="AH55">
        <f t="shared" si="0"/>
        <v>0</v>
      </c>
      <c r="AI55">
        <f t="shared" si="0"/>
        <v>0</v>
      </c>
      <c r="AJ55">
        <f t="shared" si="0"/>
        <v>0</v>
      </c>
      <c r="AK55">
        <f t="shared" si="0"/>
        <v>0</v>
      </c>
      <c r="AL55">
        <f t="shared" si="0"/>
        <v>0</v>
      </c>
      <c r="AM55">
        <f t="shared" si="0"/>
        <v>0</v>
      </c>
      <c r="AN55">
        <f t="shared" si="0"/>
        <v>0</v>
      </c>
      <c r="AO55">
        <v>0</v>
      </c>
      <c r="AP55">
        <f t="shared" si="0"/>
        <v>0</v>
      </c>
      <c r="AQ55">
        <f t="shared" si="0"/>
        <v>0</v>
      </c>
      <c r="AR55">
        <f>+AAR55</f>
        <v>0</v>
      </c>
      <c r="AS55">
        <f t="shared" ref="AS55:AT55" si="1">+AAS55</f>
        <v>0</v>
      </c>
      <c r="AT55">
        <f t="shared" si="1"/>
        <v>0</v>
      </c>
      <c r="AU55" s="2">
        <v>0</v>
      </c>
      <c r="AV55">
        <v>0</v>
      </c>
      <c r="AW55" s="2">
        <v>0</v>
      </c>
      <c r="AX55">
        <v>0</v>
      </c>
      <c r="AY55" s="2">
        <v>0</v>
      </c>
      <c r="AZ55">
        <v>0</v>
      </c>
      <c r="BA55" s="2">
        <v>0</v>
      </c>
      <c r="BB55">
        <v>0</v>
      </c>
      <c r="BC55" s="2">
        <v>0</v>
      </c>
      <c r="BD55">
        <v>0</v>
      </c>
      <c r="BF55">
        <v>0</v>
      </c>
      <c r="BG55" s="2">
        <v>0</v>
      </c>
      <c r="BH55">
        <v>0</v>
      </c>
      <c r="BI55" s="2">
        <v>0</v>
      </c>
      <c r="BJ55">
        <v>0</v>
      </c>
      <c r="BK55" s="2">
        <v>0</v>
      </c>
      <c r="BL55">
        <v>0</v>
      </c>
      <c r="BM55" s="2">
        <v>0</v>
      </c>
      <c r="BN55">
        <v>0</v>
      </c>
      <c r="BO55" s="2">
        <v>0</v>
      </c>
      <c r="BP55">
        <v>0</v>
      </c>
      <c r="BQ55" s="2">
        <v>0</v>
      </c>
      <c r="BR55">
        <v>0</v>
      </c>
      <c r="BS55" s="2">
        <v>0</v>
      </c>
    </row>
    <row r="56" spans="1:71" x14ac:dyDescent="0.25">
      <c r="A56" t="s">
        <v>42</v>
      </c>
      <c r="B56" t="s">
        <v>42</v>
      </c>
      <c r="C56" t="s">
        <v>21</v>
      </c>
      <c r="D56" t="s">
        <v>22</v>
      </c>
      <c r="E56" t="s">
        <v>21</v>
      </c>
      <c r="F56">
        <v>17</v>
      </c>
      <c r="G56">
        <v>2</v>
      </c>
      <c r="H56">
        <v>0</v>
      </c>
      <c r="I56">
        <v>310</v>
      </c>
      <c r="J56">
        <v>9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5</v>
      </c>
      <c r="R56">
        <v>0</v>
      </c>
      <c r="S56">
        <v>0</v>
      </c>
      <c r="T56">
        <v>6</v>
      </c>
      <c r="U56">
        <v>2</v>
      </c>
      <c r="V56">
        <v>1</v>
      </c>
      <c r="W56">
        <v>1</v>
      </c>
      <c r="X56">
        <v>9</v>
      </c>
      <c r="Y56">
        <v>4</v>
      </c>
      <c r="Z56">
        <v>29</v>
      </c>
      <c r="AA56">
        <v>12</v>
      </c>
      <c r="AB56">
        <v>3</v>
      </c>
      <c r="AC56">
        <v>1</v>
      </c>
      <c r="AD56">
        <v>16</v>
      </c>
      <c r="AE56">
        <v>2</v>
      </c>
      <c r="AF56">
        <v>0</v>
      </c>
      <c r="AG56">
        <v>0</v>
      </c>
      <c r="AH56">
        <v>0</v>
      </c>
      <c r="AI56">
        <v>0</v>
      </c>
      <c r="AJ56">
        <v>4</v>
      </c>
      <c r="AK56">
        <v>0</v>
      </c>
      <c r="AL56">
        <v>0</v>
      </c>
      <c r="AM56">
        <v>0</v>
      </c>
      <c r="AN56">
        <v>1</v>
      </c>
      <c r="AO56">
        <v>1</v>
      </c>
      <c r="AP56">
        <v>4</v>
      </c>
      <c r="AQ56">
        <v>1</v>
      </c>
      <c r="AR56">
        <v>0</v>
      </c>
      <c r="AS56">
        <v>1</v>
      </c>
      <c r="AT56">
        <v>0</v>
      </c>
      <c r="AU56" s="2">
        <v>2</v>
      </c>
      <c r="AV56">
        <v>5</v>
      </c>
      <c r="AW56" s="2">
        <v>2</v>
      </c>
      <c r="AX56">
        <v>2</v>
      </c>
      <c r="AY56" s="2">
        <v>1</v>
      </c>
      <c r="AZ56">
        <v>17</v>
      </c>
      <c r="BA56" s="2">
        <v>68</v>
      </c>
      <c r="BB56">
        <v>13</v>
      </c>
      <c r="BC56" s="2">
        <v>6</v>
      </c>
      <c r="BD56">
        <v>0</v>
      </c>
      <c r="BF56">
        <v>0</v>
      </c>
      <c r="BG56" s="2">
        <v>5</v>
      </c>
      <c r="BH56">
        <v>2</v>
      </c>
      <c r="BI56" s="2">
        <v>38</v>
      </c>
      <c r="BJ56">
        <v>0</v>
      </c>
      <c r="BK56" s="2">
        <v>26</v>
      </c>
      <c r="BL56">
        <v>149</v>
      </c>
      <c r="BM56" s="2">
        <v>24</v>
      </c>
      <c r="BN56">
        <v>0</v>
      </c>
      <c r="BO56" s="2">
        <v>8</v>
      </c>
      <c r="BP56">
        <v>0</v>
      </c>
      <c r="BQ56" s="2">
        <v>8</v>
      </c>
      <c r="BR56">
        <v>0</v>
      </c>
      <c r="BS56" s="2">
        <v>3</v>
      </c>
    </row>
    <row r="57" spans="1:71" x14ac:dyDescent="0.25">
      <c r="A57" t="s">
        <v>40</v>
      </c>
      <c r="B57" t="s">
        <v>40</v>
      </c>
      <c r="C57" t="s">
        <v>21</v>
      </c>
      <c r="D57" t="s">
        <v>22</v>
      </c>
      <c r="E57" t="s">
        <v>21</v>
      </c>
      <c r="F57">
        <v>29</v>
      </c>
      <c r="G57">
        <v>9</v>
      </c>
      <c r="H57">
        <v>2</v>
      </c>
      <c r="I57">
        <v>45</v>
      </c>
      <c r="J57">
        <v>20</v>
      </c>
      <c r="K57">
        <v>0</v>
      </c>
      <c r="L57">
        <v>10</v>
      </c>
      <c r="M57">
        <v>0</v>
      </c>
      <c r="N57">
        <v>0</v>
      </c>
      <c r="O57">
        <v>0</v>
      </c>
      <c r="P57">
        <v>8</v>
      </c>
      <c r="Q57">
        <v>3</v>
      </c>
      <c r="R57">
        <v>0</v>
      </c>
      <c r="S57">
        <v>0</v>
      </c>
      <c r="T57">
        <v>9</v>
      </c>
      <c r="U57">
        <v>0</v>
      </c>
      <c r="V57">
        <v>5</v>
      </c>
      <c r="W57">
        <v>0</v>
      </c>
      <c r="X57">
        <v>9</v>
      </c>
      <c r="Y57">
        <v>1</v>
      </c>
      <c r="Z57">
        <v>15</v>
      </c>
      <c r="AA57">
        <v>0</v>
      </c>
      <c r="AB57">
        <v>8</v>
      </c>
      <c r="AC57">
        <v>27</v>
      </c>
      <c r="AD57">
        <v>7</v>
      </c>
      <c r="AE57">
        <v>0</v>
      </c>
      <c r="AF57">
        <v>5</v>
      </c>
      <c r="AG57">
        <v>0</v>
      </c>
      <c r="AH57">
        <v>0</v>
      </c>
      <c r="AI57">
        <v>0</v>
      </c>
      <c r="AJ57">
        <v>3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3</v>
      </c>
      <c r="AQ57">
        <v>0</v>
      </c>
      <c r="AR57">
        <v>0</v>
      </c>
      <c r="AS57">
        <v>0</v>
      </c>
      <c r="AT57">
        <v>0</v>
      </c>
      <c r="AU57" s="2">
        <v>1</v>
      </c>
      <c r="AV57">
        <v>1</v>
      </c>
      <c r="AW57" s="2">
        <v>1</v>
      </c>
      <c r="AX57">
        <v>2</v>
      </c>
      <c r="AY57" s="2">
        <v>0</v>
      </c>
      <c r="AZ57">
        <v>0</v>
      </c>
      <c r="BA57" s="2">
        <v>1</v>
      </c>
      <c r="BB57">
        <v>1</v>
      </c>
      <c r="BC57" s="2">
        <v>0</v>
      </c>
      <c r="BD57">
        <v>0</v>
      </c>
      <c r="BF57">
        <v>0</v>
      </c>
      <c r="BG57" s="2">
        <v>1</v>
      </c>
      <c r="BH57">
        <v>0</v>
      </c>
      <c r="BI57" s="2">
        <v>0</v>
      </c>
      <c r="BJ57">
        <v>0</v>
      </c>
      <c r="BK57" s="2">
        <v>2</v>
      </c>
      <c r="BL57">
        <v>0</v>
      </c>
      <c r="BM57" s="2">
        <v>8</v>
      </c>
      <c r="BN57">
        <v>0</v>
      </c>
      <c r="BO57" s="2">
        <v>1</v>
      </c>
      <c r="BP57">
        <v>0</v>
      </c>
      <c r="BQ57" s="2">
        <v>17</v>
      </c>
      <c r="BR57">
        <v>1</v>
      </c>
      <c r="BS57" s="2">
        <v>8</v>
      </c>
    </row>
    <row r="58" spans="1:71" x14ac:dyDescent="0.25">
      <c r="A58" t="s">
        <v>46</v>
      </c>
      <c r="B58" t="s">
        <v>46</v>
      </c>
      <c r="C58" t="s">
        <v>21</v>
      </c>
      <c r="D58" t="s">
        <v>22</v>
      </c>
      <c r="E58" t="s">
        <v>21</v>
      </c>
      <c r="F58">
        <v>0</v>
      </c>
      <c r="G58">
        <v>0</v>
      </c>
      <c r="H58">
        <v>0</v>
      </c>
      <c r="I58">
        <v>0</v>
      </c>
      <c r="J58">
        <v>0</v>
      </c>
      <c r="K58">
        <v>2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 s="2">
        <v>0</v>
      </c>
      <c r="AV58">
        <v>0</v>
      </c>
      <c r="AW58" s="2">
        <v>0</v>
      </c>
      <c r="AX58">
        <v>0</v>
      </c>
      <c r="AY58" s="2">
        <v>0</v>
      </c>
      <c r="AZ58">
        <v>0</v>
      </c>
      <c r="BA58" s="2">
        <v>0</v>
      </c>
      <c r="BB58">
        <v>0</v>
      </c>
      <c r="BC58" s="2">
        <v>0</v>
      </c>
      <c r="BD58">
        <v>0</v>
      </c>
      <c r="BF58">
        <v>0</v>
      </c>
      <c r="BG58" s="2">
        <v>0</v>
      </c>
      <c r="BH58">
        <v>0</v>
      </c>
      <c r="BI58" s="2">
        <v>0</v>
      </c>
      <c r="BJ58">
        <v>0</v>
      </c>
      <c r="BK58" s="2">
        <v>0</v>
      </c>
      <c r="BL58">
        <v>0</v>
      </c>
      <c r="BM58" s="2">
        <v>0</v>
      </c>
      <c r="BN58">
        <v>0</v>
      </c>
      <c r="BO58" s="2">
        <v>0</v>
      </c>
      <c r="BP58">
        <v>0</v>
      </c>
      <c r="BQ58" s="2">
        <v>0</v>
      </c>
      <c r="BR58">
        <v>0</v>
      </c>
      <c r="BS58" s="2">
        <v>0</v>
      </c>
    </row>
    <row r="59" spans="1:71" x14ac:dyDescent="0.25">
      <c r="A59" t="s">
        <v>41</v>
      </c>
      <c r="B59" t="s">
        <v>41</v>
      </c>
      <c r="C59" t="s">
        <v>21</v>
      </c>
      <c r="D59" t="s">
        <v>22</v>
      </c>
      <c r="E59" t="s">
        <v>21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1</v>
      </c>
      <c r="X59">
        <v>0</v>
      </c>
      <c r="Y59">
        <v>0</v>
      </c>
      <c r="Z59">
        <v>0</v>
      </c>
      <c r="AA59">
        <v>1</v>
      </c>
      <c r="AB59">
        <v>0</v>
      </c>
      <c r="AC59">
        <v>2</v>
      </c>
      <c r="AD59">
        <v>0</v>
      </c>
      <c r="AE59">
        <v>1</v>
      </c>
      <c r="AF59">
        <v>0</v>
      </c>
      <c r="AG59">
        <v>2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 s="2">
        <v>0</v>
      </c>
      <c r="AV59">
        <v>0</v>
      </c>
      <c r="AW59" s="2">
        <v>0</v>
      </c>
      <c r="AX59">
        <v>0</v>
      </c>
      <c r="AY59" s="2">
        <v>0</v>
      </c>
      <c r="AZ59">
        <v>0</v>
      </c>
      <c r="BA59" s="2">
        <v>1</v>
      </c>
      <c r="BB59">
        <v>1</v>
      </c>
      <c r="BC59" s="2">
        <v>0</v>
      </c>
      <c r="BD59">
        <v>1</v>
      </c>
      <c r="BF59">
        <v>0</v>
      </c>
      <c r="BG59" s="2">
        <v>0</v>
      </c>
      <c r="BH59">
        <v>1</v>
      </c>
      <c r="BI59" s="2">
        <v>5</v>
      </c>
      <c r="BJ59">
        <v>0</v>
      </c>
      <c r="BK59" s="2">
        <v>1</v>
      </c>
      <c r="BL59">
        <v>2</v>
      </c>
      <c r="BM59" s="2">
        <v>0</v>
      </c>
      <c r="BN59">
        <v>0</v>
      </c>
      <c r="BO59" s="2">
        <v>0</v>
      </c>
      <c r="BP59">
        <v>0</v>
      </c>
      <c r="BQ59" s="2">
        <v>0</v>
      </c>
      <c r="BR59">
        <v>2</v>
      </c>
      <c r="BS59" s="2">
        <v>0</v>
      </c>
    </row>
    <row r="60" spans="1:71" x14ac:dyDescent="0.25">
      <c r="A60" t="s">
        <v>18</v>
      </c>
      <c r="B60" t="s">
        <v>18</v>
      </c>
      <c r="C60" t="s">
        <v>21</v>
      </c>
      <c r="D60" t="s">
        <v>22</v>
      </c>
      <c r="E60" t="s">
        <v>21</v>
      </c>
      <c r="F60">
        <v>7</v>
      </c>
      <c r="G60">
        <v>22</v>
      </c>
      <c r="H60">
        <v>22</v>
      </c>
      <c r="I60">
        <v>105</v>
      </c>
      <c r="J60">
        <v>49</v>
      </c>
      <c r="K60">
        <v>17</v>
      </c>
      <c r="L60">
        <v>47</v>
      </c>
      <c r="M60">
        <v>84</v>
      </c>
      <c r="N60">
        <v>0</v>
      </c>
      <c r="O60">
        <v>47</v>
      </c>
      <c r="P60">
        <v>23</v>
      </c>
      <c r="Q60">
        <v>129</v>
      </c>
      <c r="R60">
        <v>8</v>
      </c>
      <c r="S60">
        <v>14</v>
      </c>
      <c r="T60">
        <v>21</v>
      </c>
      <c r="U60">
        <v>7</v>
      </c>
      <c r="V60">
        <v>93</v>
      </c>
      <c r="W60">
        <v>22</v>
      </c>
      <c r="X60">
        <v>166</v>
      </c>
      <c r="Y60">
        <v>67</v>
      </c>
      <c r="Z60">
        <v>368</v>
      </c>
      <c r="AA60">
        <v>1130</v>
      </c>
      <c r="AB60">
        <v>101</v>
      </c>
      <c r="AC60">
        <v>240</v>
      </c>
      <c r="AD60">
        <v>283</v>
      </c>
      <c r="AE60">
        <v>102</v>
      </c>
      <c r="AF60">
        <v>134</v>
      </c>
      <c r="AG60">
        <v>54</v>
      </c>
      <c r="AH60">
        <v>39</v>
      </c>
      <c r="AI60">
        <v>18</v>
      </c>
      <c r="AJ60">
        <v>170</v>
      </c>
      <c r="AK60">
        <v>68</v>
      </c>
      <c r="AL60">
        <v>6</v>
      </c>
      <c r="AM60">
        <v>24</v>
      </c>
      <c r="AN60">
        <v>0</v>
      </c>
      <c r="AO60">
        <v>24</v>
      </c>
      <c r="AP60">
        <v>192</v>
      </c>
      <c r="AQ60">
        <v>25</v>
      </c>
      <c r="AR60">
        <v>8</v>
      </c>
      <c r="AS60">
        <v>6</v>
      </c>
      <c r="AT60">
        <v>2</v>
      </c>
      <c r="AU60" s="2">
        <v>38</v>
      </c>
      <c r="AV60">
        <v>25</v>
      </c>
      <c r="AW60" s="2">
        <v>34</v>
      </c>
      <c r="AX60">
        <v>38</v>
      </c>
      <c r="AY60" s="2">
        <v>1</v>
      </c>
      <c r="AZ60">
        <v>50</v>
      </c>
      <c r="BA60" s="2">
        <v>11</v>
      </c>
      <c r="BB60">
        <v>15</v>
      </c>
      <c r="BC60" s="2">
        <v>6</v>
      </c>
      <c r="BD60">
        <v>5</v>
      </c>
      <c r="BF60">
        <v>3</v>
      </c>
      <c r="BG60" s="2">
        <v>5</v>
      </c>
      <c r="BH60">
        <v>10</v>
      </c>
      <c r="BI60" s="2">
        <v>29</v>
      </c>
      <c r="BJ60">
        <v>25</v>
      </c>
      <c r="BK60" s="2">
        <v>266</v>
      </c>
      <c r="BL60">
        <v>35</v>
      </c>
      <c r="BM60" s="2">
        <v>22</v>
      </c>
      <c r="BN60">
        <v>22</v>
      </c>
      <c r="BO60" s="2">
        <v>29</v>
      </c>
      <c r="BP60">
        <v>12</v>
      </c>
      <c r="BQ60" s="2">
        <v>23</v>
      </c>
      <c r="BR60">
        <v>8</v>
      </c>
      <c r="BS60" s="2">
        <v>23</v>
      </c>
    </row>
    <row r="61" spans="1:71" x14ac:dyDescent="0.25">
      <c r="A61" t="s">
        <v>19</v>
      </c>
      <c r="B61" t="s">
        <v>19</v>
      </c>
      <c r="C61" t="s">
        <v>21</v>
      </c>
      <c r="D61" t="s">
        <v>22</v>
      </c>
      <c r="E61" t="s">
        <v>21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1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2</v>
      </c>
      <c r="W61">
        <v>0</v>
      </c>
      <c r="X61">
        <v>13</v>
      </c>
      <c r="Y61">
        <v>0</v>
      </c>
      <c r="Z61">
        <v>5</v>
      </c>
      <c r="AA61">
        <v>0</v>
      </c>
      <c r="AB61">
        <v>4</v>
      </c>
      <c r="AC61">
        <v>11</v>
      </c>
      <c r="AD61">
        <v>0</v>
      </c>
      <c r="AE61">
        <v>2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2</v>
      </c>
      <c r="AQ61">
        <v>0</v>
      </c>
      <c r="AR61">
        <v>0</v>
      </c>
      <c r="AS61">
        <v>0</v>
      </c>
      <c r="AT61">
        <v>0</v>
      </c>
      <c r="AU61" s="2">
        <v>0</v>
      </c>
      <c r="AV61">
        <v>0</v>
      </c>
      <c r="AW61" s="2">
        <v>0</v>
      </c>
      <c r="AX61">
        <v>0</v>
      </c>
      <c r="AY61" s="2">
        <v>0</v>
      </c>
      <c r="AZ61">
        <v>27</v>
      </c>
      <c r="BA61" s="2">
        <v>0</v>
      </c>
      <c r="BB61">
        <v>0</v>
      </c>
      <c r="BC61" s="2">
        <v>0</v>
      </c>
      <c r="BD61">
        <v>0</v>
      </c>
      <c r="BF61">
        <v>0</v>
      </c>
      <c r="BG61" s="2">
        <v>0</v>
      </c>
      <c r="BH61">
        <v>0</v>
      </c>
      <c r="BI61" s="2">
        <v>0</v>
      </c>
      <c r="BJ61">
        <v>0</v>
      </c>
      <c r="BK61" s="2">
        <v>0</v>
      </c>
      <c r="BL61">
        <v>25</v>
      </c>
      <c r="BM61" s="2">
        <v>0</v>
      </c>
      <c r="BN61">
        <v>0</v>
      </c>
      <c r="BO61" s="2">
        <v>0</v>
      </c>
      <c r="BP61">
        <v>1</v>
      </c>
      <c r="BQ61" s="2">
        <v>2</v>
      </c>
      <c r="BR61">
        <v>0</v>
      </c>
      <c r="BS61" s="2">
        <v>0</v>
      </c>
    </row>
    <row r="62" spans="1:71" x14ac:dyDescent="0.25">
      <c r="A62" t="s">
        <v>56</v>
      </c>
      <c r="B62" t="s">
        <v>56</v>
      </c>
      <c r="C62" t="s">
        <v>21</v>
      </c>
      <c r="D62" t="s">
        <v>22</v>
      </c>
      <c r="E62" t="s">
        <v>21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 s="2">
        <v>1</v>
      </c>
      <c r="AV62">
        <v>0</v>
      </c>
      <c r="AW62" s="2">
        <v>0</v>
      </c>
      <c r="AX62">
        <v>0</v>
      </c>
      <c r="AY62" s="2">
        <v>0</v>
      </c>
      <c r="AZ62">
        <v>0</v>
      </c>
      <c r="BA62" s="2">
        <v>0</v>
      </c>
      <c r="BB62">
        <v>0</v>
      </c>
      <c r="BC62" s="2">
        <v>0</v>
      </c>
      <c r="BD62">
        <v>0</v>
      </c>
      <c r="BF62">
        <v>0</v>
      </c>
      <c r="BG62" s="2">
        <v>0</v>
      </c>
      <c r="BH62">
        <v>0</v>
      </c>
      <c r="BI62" s="2">
        <v>1</v>
      </c>
      <c r="BJ62">
        <v>0</v>
      </c>
      <c r="BK62" s="2">
        <v>0</v>
      </c>
      <c r="BL62">
        <v>0</v>
      </c>
      <c r="BM62" s="2">
        <v>1</v>
      </c>
      <c r="BN62">
        <v>1</v>
      </c>
      <c r="BO62" s="2">
        <v>0</v>
      </c>
      <c r="BP62">
        <v>0</v>
      </c>
      <c r="BQ62" s="2">
        <v>0</v>
      </c>
      <c r="BR62">
        <v>0</v>
      </c>
      <c r="BS62" s="2">
        <v>1</v>
      </c>
    </row>
    <row r="63" spans="1:71" x14ac:dyDescent="0.25">
      <c r="A63" t="s">
        <v>62</v>
      </c>
      <c r="B63" t="s">
        <v>62</v>
      </c>
      <c r="C63" t="s">
        <v>21</v>
      </c>
      <c r="D63" t="s">
        <v>22</v>
      </c>
      <c r="E63" t="s">
        <v>21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 s="2">
        <v>0</v>
      </c>
      <c r="AV63">
        <v>0</v>
      </c>
      <c r="AW63" s="2">
        <v>0</v>
      </c>
      <c r="AX63">
        <v>0</v>
      </c>
      <c r="AY63" s="2">
        <v>0</v>
      </c>
      <c r="AZ63">
        <v>0</v>
      </c>
      <c r="BA63" s="2">
        <v>0</v>
      </c>
      <c r="BB63">
        <v>0</v>
      </c>
      <c r="BC63" s="2">
        <v>0</v>
      </c>
      <c r="BD63">
        <v>0</v>
      </c>
      <c r="BF63">
        <v>0</v>
      </c>
      <c r="BG63" s="2">
        <v>0</v>
      </c>
      <c r="BH63">
        <v>0</v>
      </c>
      <c r="BI63" s="2">
        <v>0</v>
      </c>
      <c r="BJ63">
        <v>0</v>
      </c>
      <c r="BK63" s="2">
        <v>0</v>
      </c>
      <c r="BL63">
        <v>0</v>
      </c>
      <c r="BM63" s="2">
        <v>1</v>
      </c>
      <c r="BN63">
        <v>0</v>
      </c>
      <c r="BO63" s="2">
        <v>1</v>
      </c>
      <c r="BP63">
        <v>0</v>
      </c>
      <c r="BQ63" s="2">
        <v>0</v>
      </c>
      <c r="BR63">
        <v>0</v>
      </c>
      <c r="BS63" s="2">
        <v>0</v>
      </c>
    </row>
    <row r="64" spans="1:71" x14ac:dyDescent="0.25">
      <c r="A64" t="s">
        <v>55</v>
      </c>
      <c r="B64" t="s">
        <v>55</v>
      </c>
      <c r="C64" t="s">
        <v>21</v>
      </c>
      <c r="D64" t="s">
        <v>22</v>
      </c>
      <c r="E64" t="s">
        <v>21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 s="2">
        <v>2</v>
      </c>
      <c r="AV64">
        <v>0</v>
      </c>
      <c r="AW64" s="2">
        <v>0</v>
      </c>
      <c r="AX64">
        <v>0</v>
      </c>
      <c r="AY64" s="2">
        <v>0</v>
      </c>
      <c r="AZ64">
        <v>0</v>
      </c>
      <c r="BA64" s="2">
        <v>0</v>
      </c>
      <c r="BB64">
        <v>0</v>
      </c>
      <c r="BC64" s="2">
        <v>0</v>
      </c>
      <c r="BD64">
        <v>0</v>
      </c>
      <c r="BF64">
        <v>0</v>
      </c>
      <c r="BG64" s="2">
        <v>0</v>
      </c>
      <c r="BH64">
        <v>0</v>
      </c>
      <c r="BI64" s="2">
        <v>0</v>
      </c>
      <c r="BJ64">
        <v>0</v>
      </c>
      <c r="BK64" s="2">
        <v>0</v>
      </c>
      <c r="BL64">
        <v>0</v>
      </c>
      <c r="BM64" s="2">
        <v>0</v>
      </c>
      <c r="BN64">
        <v>0</v>
      </c>
      <c r="BO64" s="2">
        <v>0</v>
      </c>
      <c r="BP64">
        <v>0</v>
      </c>
      <c r="BQ64" s="2">
        <v>0</v>
      </c>
      <c r="BR64">
        <v>0</v>
      </c>
      <c r="BS64" s="2">
        <v>0</v>
      </c>
    </row>
    <row r="65" spans="1:71" x14ac:dyDescent="0.25">
      <c r="A65" t="s">
        <v>54</v>
      </c>
      <c r="B65" t="s">
        <v>54</v>
      </c>
      <c r="C65" t="s">
        <v>21</v>
      </c>
      <c r="D65" t="s">
        <v>22</v>
      </c>
      <c r="E65" t="s">
        <v>21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 s="2">
        <v>10</v>
      </c>
      <c r="AV65">
        <v>0</v>
      </c>
      <c r="AW65" s="2">
        <v>2</v>
      </c>
      <c r="AX65">
        <v>0</v>
      </c>
      <c r="AY65" s="2">
        <v>0</v>
      </c>
      <c r="AZ65">
        <v>0</v>
      </c>
      <c r="BA65" s="2">
        <v>0</v>
      </c>
      <c r="BB65">
        <v>0</v>
      </c>
      <c r="BC65" s="2">
        <v>1</v>
      </c>
      <c r="BD65">
        <v>0</v>
      </c>
      <c r="BF65">
        <v>0</v>
      </c>
      <c r="BG65" s="2">
        <v>0</v>
      </c>
      <c r="BH65">
        <v>0</v>
      </c>
      <c r="BI65" s="2">
        <v>0</v>
      </c>
      <c r="BJ65">
        <v>0</v>
      </c>
      <c r="BK65" s="2">
        <v>0</v>
      </c>
      <c r="BL65">
        <v>0</v>
      </c>
      <c r="BM65" s="2">
        <v>3</v>
      </c>
      <c r="BN65">
        <v>0</v>
      </c>
      <c r="BO65" s="2">
        <v>0</v>
      </c>
      <c r="BP65">
        <v>0</v>
      </c>
      <c r="BQ65" s="2">
        <v>0</v>
      </c>
      <c r="BR65">
        <v>0</v>
      </c>
      <c r="BS65" s="2">
        <v>0</v>
      </c>
    </row>
    <row r="66" spans="1:71" x14ac:dyDescent="0.25">
      <c r="A66" t="s">
        <v>94</v>
      </c>
      <c r="B66" t="s">
        <v>94</v>
      </c>
      <c r="C66" t="s">
        <v>21</v>
      </c>
      <c r="D66" t="s">
        <v>22</v>
      </c>
      <c r="E66" t="s">
        <v>21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1</v>
      </c>
      <c r="M66">
        <v>0</v>
      </c>
      <c r="N66">
        <v>0</v>
      </c>
      <c r="O66">
        <v>0</v>
      </c>
      <c r="P66">
        <v>0</v>
      </c>
      <c r="Q66">
        <v>2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0</v>
      </c>
      <c r="Z66">
        <v>0</v>
      </c>
      <c r="AA66">
        <v>1</v>
      </c>
      <c r="AB66">
        <v>0</v>
      </c>
      <c r="AC66">
        <v>14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</row>
    <row r="67" spans="1:71" x14ac:dyDescent="0.25">
      <c r="A67" t="s">
        <v>44</v>
      </c>
      <c r="B67" t="s">
        <v>44</v>
      </c>
      <c r="C67" t="s">
        <v>21</v>
      </c>
      <c r="D67" t="s">
        <v>22</v>
      </c>
      <c r="E67" t="s">
        <v>21</v>
      </c>
      <c r="F67">
        <v>15</v>
      </c>
      <c r="G67">
        <v>0</v>
      </c>
      <c r="H67">
        <v>0</v>
      </c>
      <c r="I67">
        <v>6</v>
      </c>
      <c r="J67">
        <v>1</v>
      </c>
      <c r="K67">
        <v>0</v>
      </c>
      <c r="L67">
        <v>1</v>
      </c>
      <c r="M67">
        <v>1</v>
      </c>
      <c r="N67">
        <v>0</v>
      </c>
      <c r="O67">
        <v>0</v>
      </c>
      <c r="P67">
        <v>0</v>
      </c>
      <c r="Q67">
        <v>3</v>
      </c>
      <c r="R67">
        <v>0</v>
      </c>
      <c r="S67">
        <v>0</v>
      </c>
      <c r="T67">
        <v>1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1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1</v>
      </c>
      <c r="AK67">
        <v>1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1</v>
      </c>
      <c r="AT67">
        <v>0</v>
      </c>
      <c r="AU67" s="2">
        <v>2</v>
      </c>
      <c r="AV67">
        <v>0</v>
      </c>
      <c r="AW67" s="2">
        <v>0</v>
      </c>
      <c r="AX67">
        <v>0</v>
      </c>
      <c r="AY67" s="2">
        <v>0</v>
      </c>
      <c r="AZ67">
        <v>0</v>
      </c>
      <c r="BA67" s="2">
        <v>0</v>
      </c>
      <c r="BB67">
        <v>0</v>
      </c>
      <c r="BC67" s="2">
        <v>0</v>
      </c>
      <c r="BD67">
        <v>0</v>
      </c>
      <c r="BF67">
        <v>0</v>
      </c>
      <c r="BG67" s="2">
        <v>0</v>
      </c>
      <c r="BH67">
        <v>0</v>
      </c>
      <c r="BI67" s="2">
        <v>1</v>
      </c>
      <c r="BJ67">
        <v>0</v>
      </c>
      <c r="BK67" s="2">
        <v>1</v>
      </c>
      <c r="BL67">
        <v>0</v>
      </c>
      <c r="BM67" s="2">
        <v>0</v>
      </c>
      <c r="BN67">
        <v>0</v>
      </c>
      <c r="BO67" s="2">
        <v>0</v>
      </c>
      <c r="BP67">
        <v>0</v>
      </c>
      <c r="BQ67" s="2">
        <v>1</v>
      </c>
      <c r="BR67">
        <v>0</v>
      </c>
      <c r="BS67" s="2">
        <v>1</v>
      </c>
    </row>
    <row r="68" spans="1:71" ht="17.25" customHeight="1" x14ac:dyDescent="0.25">
      <c r="A68" t="s">
        <v>60</v>
      </c>
      <c r="B68" t="s">
        <v>60</v>
      </c>
      <c r="C68" t="s">
        <v>21</v>
      </c>
      <c r="D68" t="s">
        <v>22</v>
      </c>
      <c r="E68" t="s">
        <v>21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 s="2">
        <v>0</v>
      </c>
      <c r="AV68">
        <v>0</v>
      </c>
      <c r="AW68" s="2">
        <v>0</v>
      </c>
      <c r="AX68">
        <v>0</v>
      </c>
      <c r="AY68" s="2">
        <v>0</v>
      </c>
      <c r="AZ68">
        <v>0</v>
      </c>
      <c r="BA68" s="2">
        <v>0</v>
      </c>
      <c r="BB68">
        <v>0</v>
      </c>
      <c r="BC68" s="2">
        <v>0</v>
      </c>
      <c r="BD68">
        <v>0</v>
      </c>
      <c r="BF68">
        <v>0</v>
      </c>
      <c r="BG68" s="2">
        <v>0</v>
      </c>
      <c r="BH68">
        <v>0</v>
      </c>
      <c r="BI68" s="2">
        <v>0</v>
      </c>
      <c r="BJ68">
        <v>0</v>
      </c>
      <c r="BK68" s="2">
        <v>0</v>
      </c>
      <c r="BL68">
        <v>0</v>
      </c>
      <c r="BM68" s="2">
        <v>4</v>
      </c>
      <c r="BN68">
        <v>0</v>
      </c>
      <c r="BO68" s="2">
        <v>7</v>
      </c>
      <c r="BP68">
        <v>0</v>
      </c>
      <c r="BQ68" s="2">
        <v>0</v>
      </c>
      <c r="BR68">
        <v>0</v>
      </c>
      <c r="BS68" s="2">
        <v>6</v>
      </c>
    </row>
    <row r="69" spans="1:71" ht="17.25" customHeight="1" x14ac:dyDescent="0.25">
      <c r="A69" t="s">
        <v>83</v>
      </c>
      <c r="B69" t="s">
        <v>83</v>
      </c>
      <c r="C69" t="s">
        <v>48</v>
      </c>
      <c r="D69" t="s">
        <v>22</v>
      </c>
      <c r="E69" t="s">
        <v>21</v>
      </c>
      <c r="F69">
        <v>0</v>
      </c>
      <c r="G69">
        <v>0</v>
      </c>
      <c r="H69">
        <v>0</v>
      </c>
      <c r="I69">
        <v>2</v>
      </c>
      <c r="J69">
        <v>2</v>
      </c>
      <c r="K69">
        <v>0</v>
      </c>
      <c r="L69">
        <v>2</v>
      </c>
      <c r="M69">
        <v>0</v>
      </c>
      <c r="N69">
        <v>2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0</v>
      </c>
      <c r="AB69">
        <v>0</v>
      </c>
      <c r="AC69">
        <v>0</v>
      </c>
      <c r="AD69">
        <v>0</v>
      </c>
      <c r="AE69">
        <v>2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3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</row>
    <row r="70" spans="1:71" x14ac:dyDescent="0.25">
      <c r="A70" t="s">
        <v>47</v>
      </c>
      <c r="B70" t="s">
        <v>47</v>
      </c>
      <c r="C70" t="s">
        <v>48</v>
      </c>
      <c r="D70" t="s">
        <v>22</v>
      </c>
      <c r="E70" t="s">
        <v>21</v>
      </c>
      <c r="F70">
        <v>0</v>
      </c>
      <c r="G70">
        <v>0</v>
      </c>
      <c r="H70">
        <v>0</v>
      </c>
      <c r="I70">
        <v>34</v>
      </c>
      <c r="J70">
        <v>14</v>
      </c>
      <c r="K70">
        <v>62</v>
      </c>
      <c r="L70">
        <v>13</v>
      </c>
      <c r="M70">
        <v>12</v>
      </c>
      <c r="N70">
        <v>2</v>
      </c>
      <c r="O70">
        <v>0</v>
      </c>
      <c r="P70">
        <v>0</v>
      </c>
      <c r="Q70">
        <v>6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 s="2">
        <v>0</v>
      </c>
      <c r="AV70">
        <v>4</v>
      </c>
      <c r="AW70" s="2">
        <v>0</v>
      </c>
      <c r="AX70">
        <v>0</v>
      </c>
      <c r="AY70" s="2">
        <v>0</v>
      </c>
      <c r="AZ70">
        <v>0</v>
      </c>
      <c r="BA70" s="2">
        <v>0</v>
      </c>
      <c r="BB70">
        <v>0</v>
      </c>
      <c r="BC70" s="2">
        <v>0</v>
      </c>
      <c r="BD70">
        <v>0</v>
      </c>
      <c r="BE70">
        <v>0</v>
      </c>
      <c r="BF70">
        <v>0</v>
      </c>
      <c r="BG70" s="2">
        <v>0</v>
      </c>
      <c r="BH70">
        <v>0</v>
      </c>
      <c r="BI70" s="2">
        <v>0</v>
      </c>
      <c r="BJ70">
        <v>0</v>
      </c>
      <c r="BK70" s="2">
        <v>0</v>
      </c>
      <c r="BL70">
        <v>0</v>
      </c>
      <c r="BM70" s="2">
        <v>0</v>
      </c>
      <c r="BN70">
        <v>0</v>
      </c>
      <c r="BO70" s="2">
        <v>0</v>
      </c>
      <c r="BP70">
        <v>0</v>
      </c>
      <c r="BQ70" s="2">
        <v>0</v>
      </c>
      <c r="BR70">
        <v>0</v>
      </c>
      <c r="BS70" s="2">
        <v>0</v>
      </c>
    </row>
    <row r="72" spans="1:71" x14ac:dyDescent="0.25">
      <c r="A72" t="s">
        <v>27</v>
      </c>
      <c r="B72" t="s">
        <v>27</v>
      </c>
      <c r="C72" t="s">
        <v>21</v>
      </c>
      <c r="D72" t="s">
        <v>22</v>
      </c>
      <c r="E72" t="s">
        <v>63</v>
      </c>
      <c r="F72">
        <v>280</v>
      </c>
      <c r="G72">
        <v>75</v>
      </c>
      <c r="H72">
        <v>40</v>
      </c>
      <c r="I72">
        <v>395</v>
      </c>
      <c r="J72">
        <v>460</v>
      </c>
      <c r="K72">
        <v>49</v>
      </c>
      <c r="L72">
        <v>454</v>
      </c>
      <c r="M72">
        <v>168</v>
      </c>
      <c r="N72">
        <v>475</v>
      </c>
      <c r="O72">
        <v>40</v>
      </c>
      <c r="P72">
        <v>261</v>
      </c>
      <c r="Q72">
        <v>84</v>
      </c>
      <c r="R72">
        <v>74</v>
      </c>
      <c r="S72">
        <v>20</v>
      </c>
      <c r="T72">
        <v>230</v>
      </c>
      <c r="U72">
        <v>15</v>
      </c>
      <c r="V72">
        <v>138</v>
      </c>
      <c r="W72">
        <v>66</v>
      </c>
      <c r="X72">
        <v>248</v>
      </c>
      <c r="Y72">
        <v>32</v>
      </c>
      <c r="Z72">
        <v>563</v>
      </c>
      <c r="AA72">
        <v>35</v>
      </c>
      <c r="AB72">
        <v>314</v>
      </c>
      <c r="AC72">
        <v>60</v>
      </c>
      <c r="AD72">
        <v>419</v>
      </c>
      <c r="AE72">
        <v>310</v>
      </c>
      <c r="AF72">
        <v>418</v>
      </c>
      <c r="AG72">
        <v>16</v>
      </c>
      <c r="AH72">
        <v>182</v>
      </c>
      <c r="AI72">
        <v>21</v>
      </c>
      <c r="AJ72">
        <v>500</v>
      </c>
      <c r="AK72">
        <v>51</v>
      </c>
      <c r="AL72">
        <v>165</v>
      </c>
      <c r="AM72">
        <v>28</v>
      </c>
      <c r="AN72">
        <v>203</v>
      </c>
      <c r="AO72">
        <v>40</v>
      </c>
      <c r="AP72">
        <v>275</v>
      </c>
      <c r="AQ72">
        <v>53</v>
      </c>
      <c r="AR72">
        <v>495</v>
      </c>
      <c r="AS72">
        <v>129</v>
      </c>
      <c r="AT72">
        <v>780</v>
      </c>
      <c r="AU72" s="2">
        <v>400</v>
      </c>
      <c r="AV72">
        <v>270</v>
      </c>
      <c r="AW72" s="2">
        <v>197</v>
      </c>
      <c r="AX72">
        <v>542</v>
      </c>
      <c r="AY72" s="2">
        <v>14</v>
      </c>
      <c r="AZ72">
        <v>475</v>
      </c>
      <c r="BA72" s="2">
        <v>121</v>
      </c>
      <c r="BB72">
        <v>428</v>
      </c>
      <c r="BC72" s="2">
        <v>219</v>
      </c>
      <c r="BD72">
        <v>107</v>
      </c>
      <c r="BF72">
        <v>432</v>
      </c>
      <c r="BG72" s="2">
        <v>85</v>
      </c>
      <c r="BH72">
        <v>491</v>
      </c>
      <c r="BI72" s="2">
        <v>386</v>
      </c>
      <c r="BJ72">
        <v>560</v>
      </c>
      <c r="BK72" s="2">
        <v>266</v>
      </c>
      <c r="BL72">
        <v>333</v>
      </c>
      <c r="BM72" s="2">
        <v>39</v>
      </c>
      <c r="BN72">
        <v>209</v>
      </c>
      <c r="BO72" s="2">
        <v>60</v>
      </c>
      <c r="BP72">
        <v>168</v>
      </c>
      <c r="BQ72" s="2">
        <v>40</v>
      </c>
      <c r="BR72">
        <v>138</v>
      </c>
      <c r="BS72" s="2">
        <v>9</v>
      </c>
    </row>
    <row r="73" spans="1:71" s="3" customFormat="1" x14ac:dyDescent="0.25">
      <c r="A73" s="3" t="s">
        <v>64</v>
      </c>
      <c r="B73" s="3" t="s">
        <v>64</v>
      </c>
      <c r="C73" s="3" t="s">
        <v>61</v>
      </c>
      <c r="D73" s="3" t="s">
        <v>22</v>
      </c>
      <c r="E73" s="3" t="s">
        <v>61</v>
      </c>
      <c r="F73" s="3">
        <f>((F72/58)*16)</f>
        <v>77.241379310344826</v>
      </c>
      <c r="G73" s="3">
        <f>((G72/58)*11)</f>
        <v>14.224137931034484</v>
      </c>
      <c r="H73" s="3">
        <f>(65*2)+(82*2)</f>
        <v>294</v>
      </c>
      <c r="I73" s="3">
        <f>(I72/201)*385</f>
        <v>756.59203980099505</v>
      </c>
      <c r="J73" s="3">
        <f>(J72/258)*94</f>
        <v>167.59689922480621</v>
      </c>
      <c r="K73" s="3">
        <f>(K72/33)*23</f>
        <v>34.151515151515149</v>
      </c>
      <c r="L73" s="3">
        <f>(L72/183)*43</f>
        <v>106.6775956284153</v>
      </c>
      <c r="M73" s="3">
        <v>59</v>
      </c>
      <c r="N73" s="3">
        <f>(N72/295)*3</f>
        <v>4.8305084745762707</v>
      </c>
      <c r="O73" s="3">
        <f>(O72/31)*18</f>
        <v>23.225806451612904</v>
      </c>
      <c r="P73" s="3">
        <f>(P72/140)*15</f>
        <v>27.964285714285715</v>
      </c>
      <c r="Q73" s="3">
        <v>56</v>
      </c>
      <c r="R73" s="3">
        <f>(R72/66)*7</f>
        <v>7.8484848484848477</v>
      </c>
      <c r="S73" s="3">
        <f>(S72/13)*5</f>
        <v>7.6923076923076925</v>
      </c>
      <c r="T73" s="3">
        <f>57*2</f>
        <v>114</v>
      </c>
      <c r="U73" s="3">
        <f>(U72/8)*28</f>
        <v>52.5</v>
      </c>
      <c r="V73" s="3">
        <v>100</v>
      </c>
      <c r="W73" s="3">
        <f>(W72/20)*15</f>
        <v>49.5</v>
      </c>
      <c r="X73" s="3">
        <f>(X72/132)*87</f>
        <v>163.45454545454547</v>
      </c>
      <c r="Y73" s="3">
        <v>47</v>
      </c>
      <c r="Z73" s="3">
        <f>(Z72/422)*112</f>
        <v>149.4218009478673</v>
      </c>
      <c r="AA73" s="3">
        <f>(AA72/23)*83</f>
        <v>126.30434782608697</v>
      </c>
      <c r="AB73" s="3">
        <f>(AB72/158)*22</f>
        <v>43.721518987341767</v>
      </c>
      <c r="AC73" s="3">
        <f>(AC72/27)*11</f>
        <v>24.444444444444446</v>
      </c>
      <c r="AD73" s="3">
        <f>(AD72/183)*20</f>
        <v>45.79234972677596</v>
      </c>
      <c r="AE73" s="3">
        <v>120</v>
      </c>
      <c r="AF73" s="3">
        <f>(AF72/217)*18</f>
        <v>34.672811059907836</v>
      </c>
      <c r="AG73" s="3">
        <f>(AG72/12)*135</f>
        <v>180</v>
      </c>
      <c r="AH73" s="3">
        <f>(AH72/172)*24</f>
        <v>25.395348837209305</v>
      </c>
      <c r="AI73" s="3">
        <v>114</v>
      </c>
      <c r="AJ73" s="3">
        <f>(AJ72/253)*62</f>
        <v>122.5296442687747</v>
      </c>
      <c r="AK73" s="3">
        <v>64</v>
      </c>
      <c r="AL73" s="3">
        <f>(AL72/68)*3</f>
        <v>7.2794117647058822</v>
      </c>
      <c r="AM73" s="3">
        <v>35</v>
      </c>
      <c r="AN73" s="3">
        <f>(AN72/103)*9</f>
        <v>17.737864077669904</v>
      </c>
      <c r="AO73" s="3">
        <f>(AO72/9)*565</f>
        <v>2511.1111111111113</v>
      </c>
      <c r="AP73" s="3">
        <f>(AP72/100)*9</f>
        <v>24.75</v>
      </c>
      <c r="AQ73" s="3">
        <f>(AQ72/41)*72</f>
        <v>93.073170731707322</v>
      </c>
      <c r="AR73" s="3">
        <f>(AR72/290)*24</f>
        <v>40.96551724137931</v>
      </c>
      <c r="AS73" s="3">
        <f>(AS72/95)*18</f>
        <v>24.442105263157895</v>
      </c>
      <c r="AT73" s="3">
        <f>(AT72/428)*5</f>
        <v>9.1121495327102799</v>
      </c>
      <c r="AU73" s="4">
        <f>(AU72/215)*27</f>
        <v>50.232558139534881</v>
      </c>
      <c r="AV73" s="3">
        <f>(AV72/172)*18</f>
        <v>28.255813953488371</v>
      </c>
      <c r="AW73" s="4">
        <f>(AW72/105)*50</f>
        <v>93.80952380952381</v>
      </c>
      <c r="AX73" s="3">
        <v>15</v>
      </c>
      <c r="AY73" s="4">
        <f>(AY72/10)*26</f>
        <v>36.4</v>
      </c>
      <c r="AZ73" s="3">
        <f>(AZ72/280)*93</f>
        <v>157.76785714285714</v>
      </c>
      <c r="BA73" s="4">
        <v>37</v>
      </c>
      <c r="BB73" s="3">
        <f>(BB72/340)*36</f>
        <v>45.317647058823525</v>
      </c>
      <c r="BC73" s="4">
        <v>90</v>
      </c>
      <c r="BD73" s="3">
        <f>(BD72/47)*37</f>
        <v>84.234042553191486</v>
      </c>
      <c r="BE73" s="5"/>
      <c r="BF73" s="3">
        <f>(BF72/231)*2</f>
        <v>3.7402597402597402</v>
      </c>
      <c r="BG73" s="4">
        <v>41</v>
      </c>
      <c r="BH73" s="3">
        <f>(BH72/336)*8</f>
        <v>11.69047619047619</v>
      </c>
      <c r="BI73" s="4">
        <v>216</v>
      </c>
      <c r="BJ73" s="3">
        <f>(BJ72/282)*39</f>
        <v>77.446808510638292</v>
      </c>
      <c r="BK73" s="4">
        <f>(BK72/79)*45</f>
        <v>151.51898734177217</v>
      </c>
      <c r="BL73" s="3">
        <f>(BL72/144)*30</f>
        <v>69.375</v>
      </c>
      <c r="BM73" s="4">
        <v>506</v>
      </c>
      <c r="BN73" s="3">
        <f>(BN72/85)*250</f>
        <v>614.70588235294122</v>
      </c>
      <c r="BO73" s="4">
        <v>971</v>
      </c>
      <c r="BP73" s="3">
        <f>(BP72/108)*156</f>
        <v>242.66666666666666</v>
      </c>
      <c r="BQ73" s="4">
        <v>1075</v>
      </c>
      <c r="BR73" s="3">
        <f>(BR72/100)*21</f>
        <v>28.979999999999997</v>
      </c>
      <c r="BS73" s="4">
        <v>921</v>
      </c>
    </row>
    <row r="74" spans="1:71" s="3" customFormat="1" x14ac:dyDescent="0.25">
      <c r="AU74" s="4"/>
      <c r="AW74" s="4"/>
      <c r="AY74" s="4"/>
      <c r="BA74" s="4"/>
      <c r="BC74" s="4"/>
      <c r="BE74" s="5"/>
      <c r="BG74" s="4"/>
      <c r="BI74" s="4"/>
      <c r="BK74" s="4"/>
      <c r="BM74" s="4"/>
      <c r="BO74" s="4"/>
      <c r="BQ74" s="4"/>
      <c r="BS74" s="4"/>
    </row>
    <row r="75" spans="1:71" x14ac:dyDescent="0.25">
      <c r="A75" t="s">
        <v>30</v>
      </c>
      <c r="B75" t="s">
        <v>28</v>
      </c>
      <c r="E75" t="s">
        <v>31</v>
      </c>
      <c r="F75" s="2">
        <f t="shared" ref="F75:BQ75" si="2">SUM(F2:F45)</f>
        <v>327</v>
      </c>
      <c r="G75" s="2">
        <f t="shared" si="2"/>
        <v>14</v>
      </c>
      <c r="H75" s="2">
        <f t="shared" si="2"/>
        <v>46</v>
      </c>
      <c r="I75" s="2">
        <f t="shared" si="2"/>
        <v>287</v>
      </c>
      <c r="J75" s="2">
        <f t="shared" si="2"/>
        <v>165</v>
      </c>
      <c r="K75" s="2">
        <f t="shared" si="2"/>
        <v>16</v>
      </c>
      <c r="L75" s="2">
        <f t="shared" si="2"/>
        <v>136</v>
      </c>
      <c r="M75" s="2">
        <f>SUM(M2:M45)</f>
        <v>175</v>
      </c>
      <c r="N75" s="2">
        <f t="shared" si="2"/>
        <v>104</v>
      </c>
      <c r="O75" s="2">
        <f t="shared" si="2"/>
        <v>37</v>
      </c>
      <c r="P75" s="2">
        <f t="shared" si="2"/>
        <v>136</v>
      </c>
      <c r="Q75" s="2">
        <f t="shared" si="2"/>
        <v>51</v>
      </c>
      <c r="R75" s="2">
        <f t="shared" si="2"/>
        <v>43</v>
      </c>
      <c r="S75" s="2">
        <f t="shared" si="2"/>
        <v>83</v>
      </c>
      <c r="T75" s="2">
        <f t="shared" si="2"/>
        <v>104</v>
      </c>
      <c r="U75" s="2">
        <f t="shared" si="2"/>
        <v>41</v>
      </c>
      <c r="V75" s="2">
        <f t="shared" si="2"/>
        <v>122</v>
      </c>
      <c r="W75" s="2">
        <f t="shared" si="2"/>
        <v>78</v>
      </c>
      <c r="X75" s="2">
        <f t="shared" si="2"/>
        <v>103</v>
      </c>
      <c r="Y75" s="2">
        <f t="shared" si="2"/>
        <v>61</v>
      </c>
      <c r="Z75" s="2">
        <f t="shared" si="2"/>
        <v>246</v>
      </c>
      <c r="AA75" s="2">
        <f t="shared" si="2"/>
        <v>213</v>
      </c>
      <c r="AB75" s="2">
        <f t="shared" si="2"/>
        <v>304</v>
      </c>
      <c r="AC75" s="2">
        <f t="shared" si="2"/>
        <v>66</v>
      </c>
      <c r="AD75" s="2">
        <f t="shared" si="2"/>
        <v>203</v>
      </c>
      <c r="AE75" s="2">
        <f t="shared" si="2"/>
        <v>179</v>
      </c>
      <c r="AF75" s="2">
        <f t="shared" si="2"/>
        <v>332</v>
      </c>
      <c r="AG75" s="2">
        <f t="shared" si="2"/>
        <v>53</v>
      </c>
      <c r="AH75" s="2">
        <f t="shared" si="2"/>
        <v>78</v>
      </c>
      <c r="AI75" s="2">
        <f t="shared" si="2"/>
        <v>238</v>
      </c>
      <c r="AJ75" s="2">
        <f t="shared" si="2"/>
        <v>198</v>
      </c>
      <c r="AK75" s="2">
        <f t="shared" si="2"/>
        <v>178</v>
      </c>
      <c r="AL75" s="2">
        <f t="shared" si="2"/>
        <v>18</v>
      </c>
      <c r="AM75" s="2">
        <f t="shared" si="2"/>
        <v>49</v>
      </c>
      <c r="AN75" s="2">
        <f t="shared" si="2"/>
        <v>30</v>
      </c>
      <c r="AO75" s="2">
        <f t="shared" si="2"/>
        <v>142</v>
      </c>
      <c r="AP75" s="2">
        <f t="shared" si="2"/>
        <v>98</v>
      </c>
      <c r="AQ75" s="2">
        <f t="shared" si="2"/>
        <v>127</v>
      </c>
      <c r="AR75" s="2">
        <f t="shared" si="2"/>
        <v>28</v>
      </c>
      <c r="AS75" s="2">
        <f t="shared" si="2"/>
        <v>53</v>
      </c>
      <c r="AT75" s="2">
        <f t="shared" si="2"/>
        <v>12</v>
      </c>
      <c r="AU75" s="2">
        <f t="shared" si="2"/>
        <v>172</v>
      </c>
      <c r="AV75" s="2">
        <f t="shared" si="2"/>
        <v>185</v>
      </c>
      <c r="AW75" s="2">
        <f t="shared" si="2"/>
        <v>207</v>
      </c>
      <c r="AX75" s="2">
        <f t="shared" si="2"/>
        <v>152</v>
      </c>
      <c r="AY75" s="2">
        <f t="shared" si="2"/>
        <v>22</v>
      </c>
      <c r="AZ75" s="2">
        <f t="shared" si="2"/>
        <v>121</v>
      </c>
      <c r="BA75" s="2">
        <f t="shared" si="2"/>
        <v>98</v>
      </c>
      <c r="BB75" s="2">
        <f t="shared" si="2"/>
        <v>77</v>
      </c>
      <c r="BC75" s="2">
        <f t="shared" si="2"/>
        <v>136</v>
      </c>
      <c r="BD75" s="2">
        <f t="shared" si="2"/>
        <v>22</v>
      </c>
      <c r="BE75" s="2">
        <f t="shared" si="2"/>
        <v>0</v>
      </c>
      <c r="BF75" s="2">
        <f t="shared" si="2"/>
        <v>11</v>
      </c>
      <c r="BG75" s="2">
        <f t="shared" si="2"/>
        <v>71</v>
      </c>
      <c r="BH75" s="2">
        <f t="shared" si="2"/>
        <v>40</v>
      </c>
      <c r="BI75" s="2">
        <f t="shared" si="2"/>
        <v>215</v>
      </c>
      <c r="BJ75" s="2">
        <f t="shared" si="2"/>
        <v>118</v>
      </c>
      <c r="BK75" s="2">
        <f t="shared" si="2"/>
        <v>220</v>
      </c>
      <c r="BL75" s="2">
        <f t="shared" si="2"/>
        <v>64</v>
      </c>
      <c r="BM75" s="2">
        <f t="shared" si="2"/>
        <v>155</v>
      </c>
      <c r="BN75" s="2">
        <f t="shared" si="2"/>
        <v>107</v>
      </c>
      <c r="BO75" s="2">
        <f t="shared" si="2"/>
        <v>204</v>
      </c>
      <c r="BP75" s="2">
        <f t="shared" si="2"/>
        <v>53</v>
      </c>
      <c r="BQ75" s="2">
        <f t="shared" si="2"/>
        <v>210</v>
      </c>
      <c r="BR75" s="2">
        <f t="shared" ref="BR75:BS75" si="3">SUM(BR2:BR45)</f>
        <v>27</v>
      </c>
      <c r="BS75" s="2">
        <f t="shared" si="3"/>
        <v>219</v>
      </c>
    </row>
    <row r="76" spans="1:71" x14ac:dyDescent="0.25">
      <c r="A76" t="s">
        <v>32</v>
      </c>
      <c r="B76" t="s">
        <v>33</v>
      </c>
      <c r="E76" t="s">
        <v>34</v>
      </c>
      <c r="F76" s="2">
        <f>SUM(F2:F70)</f>
        <v>401</v>
      </c>
      <c r="G76" s="2">
        <f t="shared" ref="G76:BR76" si="4">SUM(G2:G70)</f>
        <v>53</v>
      </c>
      <c r="H76" s="2">
        <f t="shared" si="4"/>
        <v>86</v>
      </c>
      <c r="I76" s="2">
        <f t="shared" si="4"/>
        <v>817.79104477611941</v>
      </c>
      <c r="J76" s="2">
        <f t="shared" si="4"/>
        <v>270</v>
      </c>
      <c r="K76" s="2">
        <f t="shared" si="4"/>
        <v>102</v>
      </c>
      <c r="L76" s="2">
        <f t="shared" si="4"/>
        <v>232</v>
      </c>
      <c r="M76" s="2">
        <f t="shared" si="4"/>
        <v>274</v>
      </c>
      <c r="N76" s="2">
        <f t="shared" si="4"/>
        <v>110</v>
      </c>
      <c r="O76" s="2">
        <f t="shared" si="4"/>
        <v>85</v>
      </c>
      <c r="P76" s="2">
        <f t="shared" si="4"/>
        <v>175</v>
      </c>
      <c r="Q76" s="2">
        <f t="shared" si="4"/>
        <v>205</v>
      </c>
      <c r="R76" s="2">
        <f t="shared" si="4"/>
        <v>54</v>
      </c>
      <c r="S76" s="2">
        <f t="shared" si="4"/>
        <v>99</v>
      </c>
      <c r="T76" s="2">
        <f t="shared" si="4"/>
        <v>147</v>
      </c>
      <c r="U76" s="2">
        <f t="shared" si="4"/>
        <v>56</v>
      </c>
      <c r="V76" s="2">
        <f t="shared" si="4"/>
        <v>234</v>
      </c>
      <c r="W76" s="2">
        <f t="shared" si="4"/>
        <v>113</v>
      </c>
      <c r="X76" s="2">
        <f t="shared" si="4"/>
        <v>336</v>
      </c>
      <c r="Y76" s="2">
        <f t="shared" si="4"/>
        <v>144</v>
      </c>
      <c r="Z76" s="2">
        <f t="shared" si="4"/>
        <v>782.66824644549763</v>
      </c>
      <c r="AA76" s="2">
        <f t="shared" si="4"/>
        <v>1381</v>
      </c>
      <c r="AB76" s="2">
        <f t="shared" si="4"/>
        <v>428</v>
      </c>
      <c r="AC76" s="2">
        <f t="shared" si="4"/>
        <v>372</v>
      </c>
      <c r="AD76" s="2">
        <f t="shared" si="4"/>
        <v>535</v>
      </c>
      <c r="AE76" s="2">
        <f t="shared" si="4"/>
        <v>300</v>
      </c>
      <c r="AF76" s="2">
        <f t="shared" si="4"/>
        <v>474</v>
      </c>
      <c r="AG76" s="2">
        <f t="shared" si="4"/>
        <v>112</v>
      </c>
      <c r="AH76" s="2">
        <f t="shared" si="4"/>
        <v>121</v>
      </c>
      <c r="AI76" s="2">
        <f t="shared" si="4"/>
        <v>257</v>
      </c>
      <c r="AJ76" s="2">
        <f t="shared" si="4"/>
        <v>383</v>
      </c>
      <c r="AK76" s="2">
        <f t="shared" si="4"/>
        <v>258</v>
      </c>
      <c r="AL76" s="2">
        <f t="shared" si="4"/>
        <v>25</v>
      </c>
      <c r="AM76" s="2">
        <f t="shared" si="4"/>
        <v>74</v>
      </c>
      <c r="AN76" s="2">
        <f t="shared" si="4"/>
        <v>33</v>
      </c>
      <c r="AO76" s="2">
        <f t="shared" si="4"/>
        <v>179</v>
      </c>
      <c r="AP76" s="2">
        <f t="shared" si="4"/>
        <v>299</v>
      </c>
      <c r="AQ76" s="2">
        <f t="shared" si="4"/>
        <v>155</v>
      </c>
      <c r="AR76" s="2">
        <f t="shared" si="4"/>
        <v>37</v>
      </c>
      <c r="AS76" s="2">
        <f t="shared" si="4"/>
        <v>69</v>
      </c>
      <c r="AT76" s="2">
        <f t="shared" si="4"/>
        <v>16</v>
      </c>
      <c r="AU76" s="2">
        <f t="shared" si="4"/>
        <v>244</v>
      </c>
      <c r="AV76" s="2">
        <f t="shared" si="4"/>
        <v>220</v>
      </c>
      <c r="AW76" s="2">
        <f t="shared" si="4"/>
        <v>255</v>
      </c>
      <c r="AX76" s="2">
        <f t="shared" si="4"/>
        <v>198</v>
      </c>
      <c r="AY76" s="2">
        <f t="shared" si="4"/>
        <v>26</v>
      </c>
      <c r="AZ76" s="2">
        <f t="shared" si="4"/>
        <v>217</v>
      </c>
      <c r="BA76" s="2">
        <f t="shared" si="4"/>
        <v>179</v>
      </c>
      <c r="BB76" s="2">
        <f t="shared" si="4"/>
        <v>112</v>
      </c>
      <c r="BC76" s="2">
        <f t="shared" si="4"/>
        <v>161</v>
      </c>
      <c r="BD76" s="2">
        <f t="shared" si="4"/>
        <v>35</v>
      </c>
      <c r="BE76" s="2">
        <f t="shared" si="4"/>
        <v>0</v>
      </c>
      <c r="BF76" s="2">
        <f t="shared" si="4"/>
        <v>16</v>
      </c>
      <c r="BG76" s="2">
        <f t="shared" si="4"/>
        <v>86</v>
      </c>
      <c r="BH76" s="2">
        <f t="shared" si="4"/>
        <v>59</v>
      </c>
      <c r="BI76" s="2">
        <f t="shared" si="4"/>
        <v>305</v>
      </c>
      <c r="BJ76" s="2">
        <f t="shared" si="4"/>
        <v>146</v>
      </c>
      <c r="BK76" s="2">
        <f t="shared" si="4"/>
        <v>521</v>
      </c>
      <c r="BL76" s="2">
        <f t="shared" si="4"/>
        <v>280</v>
      </c>
      <c r="BM76" s="2">
        <f t="shared" si="4"/>
        <v>226</v>
      </c>
      <c r="BN76" s="2">
        <f t="shared" si="4"/>
        <v>146</v>
      </c>
      <c r="BO76" s="2">
        <f t="shared" si="4"/>
        <v>272</v>
      </c>
      <c r="BP76" s="2">
        <f t="shared" si="4"/>
        <v>86</v>
      </c>
      <c r="BQ76" s="2">
        <f t="shared" si="4"/>
        <v>287</v>
      </c>
      <c r="BR76" s="2">
        <f t="shared" si="4"/>
        <v>47</v>
      </c>
      <c r="BS76" s="2">
        <f t="shared" ref="BS76" si="5">SUM(BS2:BS70)</f>
        <v>269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Antaycocha_Pollen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Nicole Handley</dc:creator>
  <cp:lastModifiedBy>IT Department</cp:lastModifiedBy>
  <dcterms:created xsi:type="dcterms:W3CDTF">2019-10-24T09:07:35Z</dcterms:created>
  <dcterms:modified xsi:type="dcterms:W3CDTF">2022-12-19T12:24:32Z</dcterms:modified>
</cp:coreProperties>
</file>