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ivereadingac-my.sharepoint.com/personal/io927423_reading_ac_uk/Documents/Publications/Paracetamol/"/>
    </mc:Choice>
  </mc:AlternateContent>
  <xr:revisionPtr revIDLastSave="2854" documentId="8_{31A423A7-7766-43AB-9F56-90EBBF152B88}" xr6:coauthVersionLast="47" xr6:coauthVersionMax="47" xr10:uidLastSave="{FDD04B15-4BBD-475E-893F-9AD90E4322F5}"/>
  <bookViews>
    <workbookView xWindow="-110" yWindow="-110" windowWidth="22780" windowHeight="14660" xr2:uid="{D4708B6C-107D-4B6C-A488-CD5A9BAB58AA}"/>
  </bookViews>
  <sheets>
    <sheet name="Index" sheetId="8" r:id="rId1"/>
    <sheet name="Equations" sheetId="9" r:id="rId2"/>
    <sheet name="NAPQI-PCM+desolvation" sheetId="1" r:id="rId3"/>
    <sheet name="Dopamine" sheetId="7" r:id="rId4"/>
    <sheet name="L-Dopa" sheetId="3" r:id="rId5"/>
    <sheet name="Substrates" sheetId="5" r:id="rId6"/>
    <sheet name="MP2"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2" i="1" l="1"/>
  <c r="C6" i="7"/>
  <c r="D6" i="7"/>
  <c r="E6" i="7"/>
  <c r="F6" i="7"/>
  <c r="G6" i="7"/>
  <c r="H6" i="7"/>
  <c r="I6" i="7"/>
  <c r="J6" i="7"/>
  <c r="K6" i="7"/>
  <c r="L6" i="7"/>
  <c r="M6" i="7"/>
  <c r="N6" i="7"/>
  <c r="O6" i="7"/>
  <c r="P6" i="7"/>
  <c r="Q6" i="7"/>
  <c r="R6" i="7"/>
  <c r="S6" i="7"/>
  <c r="T6" i="7"/>
  <c r="C12" i="7"/>
  <c r="D12" i="7"/>
  <c r="E12" i="7"/>
  <c r="F12" i="7"/>
  <c r="G12" i="7"/>
  <c r="H12" i="7"/>
  <c r="I12" i="7"/>
  <c r="J12" i="7"/>
  <c r="K12" i="7"/>
  <c r="L12" i="7"/>
  <c r="M12" i="7"/>
  <c r="N12" i="7"/>
  <c r="O12" i="7"/>
  <c r="P12" i="7"/>
  <c r="C18" i="7"/>
  <c r="D18" i="7"/>
  <c r="E18" i="7"/>
  <c r="F18" i="7"/>
  <c r="G18" i="7"/>
  <c r="H18" i="7"/>
  <c r="I18" i="7"/>
  <c r="J18" i="7"/>
  <c r="K18" i="7"/>
  <c r="L18" i="7"/>
  <c r="M18" i="7"/>
  <c r="N18" i="7"/>
  <c r="O18" i="7"/>
  <c r="P18" i="7"/>
  <c r="C25" i="7"/>
  <c r="D25" i="7"/>
  <c r="E25" i="7"/>
  <c r="F25" i="7"/>
  <c r="G25" i="7"/>
  <c r="H25" i="7"/>
  <c r="I25" i="7"/>
  <c r="J25" i="7"/>
  <c r="K25" i="7"/>
  <c r="L25" i="7"/>
  <c r="M25" i="7"/>
  <c r="N25" i="7"/>
  <c r="C31" i="7"/>
  <c r="D31" i="7"/>
  <c r="E31" i="7"/>
  <c r="F31" i="7"/>
  <c r="G31" i="7"/>
  <c r="H31" i="7"/>
  <c r="I31" i="7"/>
  <c r="J31" i="7"/>
  <c r="K31" i="7"/>
  <c r="L31" i="7"/>
  <c r="C37" i="7"/>
  <c r="D37" i="7"/>
  <c r="E37" i="7"/>
  <c r="F37" i="7"/>
  <c r="G37" i="7"/>
  <c r="H37" i="7"/>
  <c r="I37" i="7"/>
  <c r="J37" i="7"/>
  <c r="K37" i="7"/>
  <c r="L37" i="7"/>
  <c r="M37" i="7"/>
  <c r="N37" i="7"/>
  <c r="O37" i="7"/>
  <c r="P37" i="7"/>
  <c r="Q37" i="7"/>
  <c r="R37" i="7"/>
  <c r="S37" i="7"/>
  <c r="T37" i="7"/>
  <c r="U37" i="7"/>
  <c r="V37" i="7"/>
  <c r="W37" i="7"/>
  <c r="X37" i="7"/>
  <c r="Y37" i="7"/>
  <c r="C43" i="7"/>
  <c r="D43" i="7"/>
  <c r="E43" i="7"/>
  <c r="F43" i="7"/>
  <c r="G43" i="7"/>
  <c r="H43" i="7"/>
  <c r="I43" i="7"/>
  <c r="J43" i="7"/>
  <c r="K43" i="7"/>
  <c r="L43" i="7"/>
  <c r="M43" i="7"/>
  <c r="N43" i="7"/>
  <c r="O43" i="7"/>
  <c r="P43" i="7"/>
  <c r="C49" i="7"/>
  <c r="D49" i="7"/>
  <c r="T49" i="7" s="1"/>
  <c r="E49" i="7"/>
  <c r="F49" i="7"/>
  <c r="G49" i="7"/>
  <c r="H49" i="7"/>
  <c r="I49" i="7"/>
  <c r="J49" i="7"/>
  <c r="K49" i="7"/>
  <c r="L49" i="7"/>
  <c r="M49" i="7"/>
  <c r="N49" i="7"/>
  <c r="O49" i="7"/>
  <c r="P49" i="7"/>
  <c r="Q49" i="7"/>
  <c r="R49" i="7"/>
  <c r="R12" i="7" l="1"/>
  <c r="AA37" i="7"/>
  <c r="N31" i="7"/>
  <c r="R18" i="7"/>
  <c r="P25" i="7"/>
  <c r="R43" i="7"/>
  <c r="V6" i="7"/>
  <c r="H154" i="1"/>
  <c r="Y48" i="3"/>
  <c r="X48" i="3"/>
  <c r="W48" i="3"/>
  <c r="V48" i="3"/>
  <c r="U48" i="3"/>
  <c r="T48" i="3"/>
  <c r="S48" i="3"/>
  <c r="R48" i="3"/>
  <c r="Q48" i="3"/>
  <c r="P48" i="3"/>
  <c r="O48" i="3"/>
  <c r="N48" i="3"/>
  <c r="M48" i="3"/>
  <c r="L48" i="3"/>
  <c r="K48" i="3"/>
  <c r="J48" i="3"/>
  <c r="I48" i="3"/>
  <c r="H48" i="3"/>
  <c r="G48" i="3"/>
  <c r="F48" i="3"/>
  <c r="E48" i="3"/>
  <c r="D48" i="3"/>
  <c r="C48" i="3"/>
  <c r="H157" i="1"/>
  <c r="Y42" i="5"/>
  <c r="X42" i="5"/>
  <c r="W42" i="5"/>
  <c r="V42" i="5"/>
  <c r="U42" i="5"/>
  <c r="T42" i="5"/>
  <c r="S42" i="5"/>
  <c r="R42" i="5"/>
  <c r="Q42" i="5"/>
  <c r="P42" i="5"/>
  <c r="O42" i="5"/>
  <c r="N42" i="5"/>
  <c r="M42" i="5"/>
  <c r="L42" i="5"/>
  <c r="K42" i="5"/>
  <c r="J42" i="5"/>
  <c r="I42" i="5"/>
  <c r="H42" i="5"/>
  <c r="G42" i="5"/>
  <c r="F42" i="5"/>
  <c r="E42" i="5"/>
  <c r="D42" i="5"/>
  <c r="C42" i="5"/>
  <c r="Q36" i="5"/>
  <c r="P36" i="5"/>
  <c r="O36" i="5"/>
  <c r="N36" i="5"/>
  <c r="M36" i="5"/>
  <c r="L36" i="5"/>
  <c r="K36" i="5"/>
  <c r="J36" i="5"/>
  <c r="I36" i="5"/>
  <c r="H36" i="5"/>
  <c r="G36" i="5"/>
  <c r="F36" i="5"/>
  <c r="E36" i="5"/>
  <c r="D36" i="5"/>
  <c r="C36" i="5"/>
  <c r="M133" i="1"/>
  <c r="K147" i="1"/>
  <c r="M129" i="1"/>
  <c r="K144" i="1"/>
  <c r="J161" i="1"/>
  <c r="C160" i="1"/>
  <c r="D159" i="1"/>
  <c r="C158" i="1"/>
  <c r="F156" i="1"/>
  <c r="D155" i="1"/>
  <c r="E155" i="1"/>
  <c r="F155" i="1"/>
  <c r="G155" i="1"/>
  <c r="H155" i="1"/>
  <c r="I155" i="1"/>
  <c r="J155" i="1"/>
  <c r="C155" i="1"/>
  <c r="D154" i="1"/>
  <c r="E154" i="1"/>
  <c r="F154" i="1"/>
  <c r="G154" i="1"/>
  <c r="I154" i="1"/>
  <c r="J154" i="1"/>
  <c r="C154" i="1"/>
  <c r="K146" i="1"/>
  <c r="K145" i="1"/>
  <c r="Q30" i="5"/>
  <c r="P30" i="5"/>
  <c r="O30" i="5"/>
  <c r="N30" i="5"/>
  <c r="M30" i="5"/>
  <c r="L30" i="5"/>
  <c r="K30" i="5"/>
  <c r="J30" i="5"/>
  <c r="I30" i="5"/>
  <c r="H30" i="5"/>
  <c r="G30" i="5"/>
  <c r="F30" i="5"/>
  <c r="E30" i="5"/>
  <c r="D30" i="5"/>
  <c r="C30" i="5"/>
  <c r="T24" i="5"/>
  <c r="S24" i="5"/>
  <c r="R24" i="5"/>
  <c r="Q24" i="5"/>
  <c r="P24" i="5"/>
  <c r="O24" i="5"/>
  <c r="N24" i="5"/>
  <c r="M24" i="5"/>
  <c r="L24" i="5"/>
  <c r="K24" i="5"/>
  <c r="J24" i="5"/>
  <c r="I24" i="5"/>
  <c r="H24" i="5"/>
  <c r="G24" i="5"/>
  <c r="F24" i="5"/>
  <c r="E24" i="5"/>
  <c r="D24" i="5"/>
  <c r="C24" i="5"/>
  <c r="P18" i="5"/>
  <c r="O18" i="5"/>
  <c r="N18" i="5"/>
  <c r="M18" i="5"/>
  <c r="L18" i="5"/>
  <c r="K18" i="5"/>
  <c r="J18" i="5"/>
  <c r="I18" i="5"/>
  <c r="H18" i="5"/>
  <c r="G18" i="5"/>
  <c r="F18" i="5"/>
  <c r="E18" i="5"/>
  <c r="D18" i="5"/>
  <c r="C18" i="5"/>
  <c r="AA48" i="3" l="1"/>
  <c r="AA42" i="5"/>
  <c r="S36" i="5"/>
  <c r="S30" i="5"/>
  <c r="V24" i="5"/>
  <c r="R18" i="5"/>
  <c r="P12" i="5"/>
  <c r="O12" i="5"/>
  <c r="N12" i="5"/>
  <c r="M12" i="5"/>
  <c r="L12" i="5"/>
  <c r="K12" i="5"/>
  <c r="J12" i="5"/>
  <c r="I12" i="5"/>
  <c r="H12" i="5"/>
  <c r="G12" i="5"/>
  <c r="F12" i="5"/>
  <c r="E12" i="5"/>
  <c r="D12" i="5"/>
  <c r="C12" i="5"/>
  <c r="R12" i="5" l="1"/>
  <c r="J133" i="1"/>
  <c r="K133" i="1"/>
  <c r="L133" i="1"/>
  <c r="J129" i="1"/>
  <c r="K129" i="1"/>
  <c r="L129" i="1"/>
  <c r="P6" i="5"/>
  <c r="O6" i="5"/>
  <c r="N6" i="5"/>
  <c r="M6" i="5"/>
  <c r="L6" i="5"/>
  <c r="K6" i="5"/>
  <c r="J6" i="5"/>
  <c r="I6" i="5"/>
  <c r="H6" i="5"/>
  <c r="G6" i="5"/>
  <c r="F6" i="5"/>
  <c r="E6" i="5"/>
  <c r="D6" i="5"/>
  <c r="C6" i="5"/>
  <c r="K143" i="1"/>
  <c r="K137" i="1"/>
  <c r="K141" i="1"/>
  <c r="H133" i="1"/>
  <c r="I133" i="1"/>
  <c r="H129" i="1"/>
  <c r="I129" i="1"/>
  <c r="K142" i="1"/>
  <c r="G133" i="1"/>
  <c r="G129" i="1"/>
  <c r="O42" i="3"/>
  <c r="N42" i="3"/>
  <c r="M42" i="3"/>
  <c r="L42" i="3"/>
  <c r="K42" i="3"/>
  <c r="J42" i="3"/>
  <c r="I42" i="3"/>
  <c r="H42" i="3"/>
  <c r="G42" i="3"/>
  <c r="F42" i="3"/>
  <c r="E42" i="3"/>
  <c r="D42" i="3"/>
  <c r="C42" i="3"/>
  <c r="P36" i="3"/>
  <c r="O36" i="3"/>
  <c r="N36" i="3"/>
  <c r="M36" i="3"/>
  <c r="L36" i="3"/>
  <c r="K36" i="3"/>
  <c r="J36" i="3"/>
  <c r="I36" i="3"/>
  <c r="H36" i="3"/>
  <c r="G36" i="3"/>
  <c r="F36" i="3"/>
  <c r="E36" i="3"/>
  <c r="D36" i="3"/>
  <c r="C36" i="3"/>
  <c r="K138" i="1"/>
  <c r="K139" i="1"/>
  <c r="K140" i="1"/>
  <c r="Y85" i="1"/>
  <c r="X85" i="1"/>
  <c r="W85" i="1"/>
  <c r="V85" i="1"/>
  <c r="U85" i="1"/>
  <c r="T85" i="1"/>
  <c r="S85" i="1"/>
  <c r="R85" i="1"/>
  <c r="Q85" i="1"/>
  <c r="P85" i="1"/>
  <c r="O85" i="1"/>
  <c r="N85" i="1"/>
  <c r="M85" i="1"/>
  <c r="L85" i="1"/>
  <c r="K85" i="1"/>
  <c r="J85" i="1"/>
  <c r="I85" i="1"/>
  <c r="H85" i="1"/>
  <c r="G85" i="1"/>
  <c r="F85" i="1"/>
  <c r="E85" i="1"/>
  <c r="D85" i="1"/>
  <c r="C85" i="1"/>
  <c r="L73" i="1"/>
  <c r="K73" i="1"/>
  <c r="J73" i="1"/>
  <c r="I73" i="1"/>
  <c r="H73" i="1"/>
  <c r="G73" i="1"/>
  <c r="F73" i="1"/>
  <c r="E73" i="1"/>
  <c r="D73" i="1"/>
  <c r="C73" i="1"/>
  <c r="O60" i="1"/>
  <c r="N60" i="1"/>
  <c r="M60" i="1"/>
  <c r="L60" i="1"/>
  <c r="K60" i="1"/>
  <c r="J60" i="1"/>
  <c r="H60" i="1"/>
  <c r="G60" i="1"/>
  <c r="F60" i="1"/>
  <c r="E60" i="1"/>
  <c r="D60" i="1"/>
  <c r="C60" i="1"/>
  <c r="P36" i="1"/>
  <c r="O36" i="1"/>
  <c r="N36" i="1"/>
  <c r="M36" i="1"/>
  <c r="L36" i="1"/>
  <c r="K36" i="1"/>
  <c r="J36" i="1"/>
  <c r="I36" i="1"/>
  <c r="H36" i="1"/>
  <c r="G36" i="1"/>
  <c r="F36" i="1"/>
  <c r="E36" i="1"/>
  <c r="D36" i="1"/>
  <c r="C36" i="1"/>
  <c r="P30" i="1"/>
  <c r="O30" i="1"/>
  <c r="N30" i="1"/>
  <c r="M30" i="1"/>
  <c r="L30" i="1"/>
  <c r="K30" i="1"/>
  <c r="J30" i="1"/>
  <c r="I30" i="1"/>
  <c r="H30" i="1"/>
  <c r="G30" i="1"/>
  <c r="F30" i="1"/>
  <c r="E30" i="1"/>
  <c r="D30" i="1"/>
  <c r="C30" i="1"/>
  <c r="P18" i="1"/>
  <c r="O18" i="1"/>
  <c r="N18" i="1"/>
  <c r="M18" i="1"/>
  <c r="L18" i="1"/>
  <c r="K18" i="1"/>
  <c r="J18" i="1"/>
  <c r="I18" i="1"/>
  <c r="H18" i="1"/>
  <c r="G18" i="1"/>
  <c r="F18" i="1"/>
  <c r="E18" i="1"/>
  <c r="D18" i="1"/>
  <c r="C18" i="1"/>
  <c r="T12" i="1"/>
  <c r="S12" i="1"/>
  <c r="R12" i="1"/>
  <c r="Q12" i="1"/>
  <c r="P12" i="1"/>
  <c r="O12" i="1"/>
  <c r="N12" i="1"/>
  <c r="M12" i="1"/>
  <c r="L12" i="1"/>
  <c r="K12" i="1"/>
  <c r="J12" i="1"/>
  <c r="I12" i="1"/>
  <c r="H12" i="1"/>
  <c r="G12" i="1"/>
  <c r="F12" i="1"/>
  <c r="E12" i="1"/>
  <c r="D12" i="1"/>
  <c r="C12" i="1"/>
  <c r="R109" i="1"/>
  <c r="Q109" i="1"/>
  <c r="P109" i="1"/>
  <c r="O109" i="1"/>
  <c r="N109" i="1"/>
  <c r="M109" i="1"/>
  <c r="L109" i="1"/>
  <c r="K109" i="1"/>
  <c r="J109" i="1"/>
  <c r="I109" i="1"/>
  <c r="H109" i="1"/>
  <c r="G109" i="1"/>
  <c r="F109" i="1"/>
  <c r="E109" i="1"/>
  <c r="D109" i="1"/>
  <c r="C109" i="1"/>
  <c r="R103" i="1"/>
  <c r="Q103" i="1"/>
  <c r="P103" i="1"/>
  <c r="O103" i="1"/>
  <c r="N103" i="1"/>
  <c r="M103" i="1"/>
  <c r="L103" i="1"/>
  <c r="K103" i="1"/>
  <c r="J103" i="1"/>
  <c r="I103" i="1"/>
  <c r="H103" i="1"/>
  <c r="G103" i="1"/>
  <c r="F103" i="1"/>
  <c r="E103" i="1"/>
  <c r="D103" i="1"/>
  <c r="C103" i="1"/>
  <c r="P97" i="1"/>
  <c r="O97" i="1"/>
  <c r="N97" i="1"/>
  <c r="M97" i="1"/>
  <c r="L97" i="1"/>
  <c r="K97" i="1"/>
  <c r="J97" i="1"/>
  <c r="I97" i="1"/>
  <c r="H97" i="1"/>
  <c r="G97" i="1"/>
  <c r="F97" i="1"/>
  <c r="E97" i="1"/>
  <c r="D97" i="1"/>
  <c r="C97" i="1"/>
  <c r="Y79" i="1"/>
  <c r="X79" i="1"/>
  <c r="W79" i="1"/>
  <c r="V79" i="1"/>
  <c r="U79" i="1"/>
  <c r="T79" i="1"/>
  <c r="S79" i="1"/>
  <c r="R79" i="1"/>
  <c r="Q79" i="1"/>
  <c r="P79" i="1"/>
  <c r="O79" i="1"/>
  <c r="N79" i="1"/>
  <c r="M79" i="1"/>
  <c r="L79" i="1"/>
  <c r="K79" i="1"/>
  <c r="J79" i="1"/>
  <c r="I79" i="1"/>
  <c r="H79" i="1"/>
  <c r="G79" i="1"/>
  <c r="F79" i="1"/>
  <c r="E79" i="1"/>
  <c r="D79" i="1"/>
  <c r="C79" i="1"/>
  <c r="L67" i="1"/>
  <c r="K67" i="1"/>
  <c r="J67" i="1"/>
  <c r="I67" i="1"/>
  <c r="H67" i="1"/>
  <c r="G67" i="1"/>
  <c r="F67" i="1"/>
  <c r="E67" i="1"/>
  <c r="D67" i="1"/>
  <c r="C67" i="1"/>
  <c r="O54" i="1"/>
  <c r="N54" i="1"/>
  <c r="M54" i="1"/>
  <c r="L54" i="1"/>
  <c r="K54" i="1"/>
  <c r="J54" i="1"/>
  <c r="I54" i="1"/>
  <c r="H54" i="1"/>
  <c r="G54" i="1"/>
  <c r="F54" i="1"/>
  <c r="E54" i="1"/>
  <c r="D54" i="1"/>
  <c r="C54" i="1"/>
  <c r="M48" i="1"/>
  <c r="L48" i="1"/>
  <c r="K48" i="1"/>
  <c r="J48" i="1"/>
  <c r="I48" i="1"/>
  <c r="H48" i="1"/>
  <c r="G48" i="1"/>
  <c r="F48" i="1"/>
  <c r="E48" i="1"/>
  <c r="D48" i="1"/>
  <c r="C48" i="1"/>
  <c r="M42" i="1"/>
  <c r="L42" i="1"/>
  <c r="K42" i="1"/>
  <c r="J42" i="1"/>
  <c r="I42" i="1"/>
  <c r="H42" i="1"/>
  <c r="G42" i="1"/>
  <c r="F42" i="1"/>
  <c r="E42" i="1"/>
  <c r="D42" i="1"/>
  <c r="C42" i="1"/>
  <c r="P24" i="1"/>
  <c r="O24" i="1"/>
  <c r="N24" i="1"/>
  <c r="M24" i="1"/>
  <c r="L24" i="1"/>
  <c r="J24" i="1"/>
  <c r="I24" i="1"/>
  <c r="H24" i="1"/>
  <c r="G24" i="1"/>
  <c r="F24" i="1"/>
  <c r="E24" i="1"/>
  <c r="D24" i="1"/>
  <c r="C24" i="1"/>
  <c r="T6" i="1"/>
  <c r="S6" i="1"/>
  <c r="R6" i="1"/>
  <c r="Q6" i="1"/>
  <c r="P6" i="1"/>
  <c r="O6" i="1"/>
  <c r="N6" i="1"/>
  <c r="M6" i="1"/>
  <c r="L6" i="1"/>
  <c r="K6" i="1"/>
  <c r="J6" i="1"/>
  <c r="I6" i="1"/>
  <c r="H6" i="1"/>
  <c r="G6" i="1"/>
  <c r="F6" i="1"/>
  <c r="E6" i="1"/>
  <c r="D6" i="1"/>
  <c r="C6" i="1"/>
  <c r="D91" i="1"/>
  <c r="E91" i="1"/>
  <c r="F91" i="1"/>
  <c r="G91" i="1"/>
  <c r="H91" i="1"/>
  <c r="I91" i="1"/>
  <c r="J91" i="1"/>
  <c r="K91" i="1"/>
  <c r="L91" i="1"/>
  <c r="M91" i="1"/>
  <c r="N91" i="1"/>
  <c r="O91" i="1"/>
  <c r="P91" i="1"/>
  <c r="C91" i="1"/>
  <c r="Q30" i="3"/>
  <c r="P30" i="3"/>
  <c r="O30" i="3"/>
  <c r="N30" i="3"/>
  <c r="M30" i="3"/>
  <c r="L30" i="3"/>
  <c r="K30" i="3"/>
  <c r="J30" i="3"/>
  <c r="I30" i="3"/>
  <c r="H30" i="3"/>
  <c r="G30" i="3"/>
  <c r="F30" i="3"/>
  <c r="E30" i="3"/>
  <c r="D30" i="3"/>
  <c r="C30" i="3"/>
  <c r="T24" i="3"/>
  <c r="S24" i="3"/>
  <c r="R24" i="3"/>
  <c r="Q24" i="3"/>
  <c r="P24" i="3"/>
  <c r="O24" i="3"/>
  <c r="N24" i="3"/>
  <c r="M24" i="3"/>
  <c r="L24" i="3"/>
  <c r="K24" i="3"/>
  <c r="J24" i="3"/>
  <c r="I24" i="3"/>
  <c r="H24" i="3"/>
  <c r="G24" i="3"/>
  <c r="F24" i="3"/>
  <c r="E24" i="3"/>
  <c r="D24" i="3"/>
  <c r="C24" i="3"/>
  <c r="Q18" i="3"/>
  <c r="P18" i="3"/>
  <c r="O18" i="3"/>
  <c r="N18" i="3"/>
  <c r="M18" i="3"/>
  <c r="L18" i="3"/>
  <c r="K18" i="3"/>
  <c r="J18" i="3"/>
  <c r="I18" i="3"/>
  <c r="H18" i="3"/>
  <c r="G18" i="3"/>
  <c r="F18" i="3"/>
  <c r="E18" i="3"/>
  <c r="D18" i="3"/>
  <c r="C18" i="3"/>
  <c r="I12" i="3"/>
  <c r="D26" i="4"/>
  <c r="D35" i="4" s="1"/>
  <c r="E26" i="4"/>
  <c r="F26" i="4"/>
  <c r="G26" i="4"/>
  <c r="H26" i="4"/>
  <c r="H35" i="4" s="1"/>
  <c r="I26" i="4"/>
  <c r="I35" i="4" s="1"/>
  <c r="J26" i="4"/>
  <c r="K26" i="4"/>
  <c r="L26" i="4"/>
  <c r="L35" i="4" s="1"/>
  <c r="C26" i="4"/>
  <c r="D12" i="4"/>
  <c r="E12" i="4"/>
  <c r="E29" i="4" s="1"/>
  <c r="F12" i="4"/>
  <c r="G12" i="4"/>
  <c r="H12" i="4"/>
  <c r="H29" i="4" s="1"/>
  <c r="I12" i="4"/>
  <c r="J12" i="4"/>
  <c r="K12" i="4"/>
  <c r="L12" i="4"/>
  <c r="C12" i="4"/>
  <c r="D12" i="3"/>
  <c r="E12" i="3"/>
  <c r="F12" i="3"/>
  <c r="G12" i="3"/>
  <c r="H12" i="3"/>
  <c r="J12" i="3"/>
  <c r="K12" i="3"/>
  <c r="L12" i="3"/>
  <c r="M12" i="3"/>
  <c r="N12" i="3"/>
  <c r="O12" i="3"/>
  <c r="P12" i="3"/>
  <c r="C12" i="3"/>
  <c r="M38" i="4"/>
  <c r="M32" i="4"/>
  <c r="F35" i="4"/>
  <c r="G35" i="4"/>
  <c r="J35" i="4"/>
  <c r="L30" i="4"/>
  <c r="D29" i="4"/>
  <c r="K29" i="4"/>
  <c r="L29" i="4"/>
  <c r="J29" i="4"/>
  <c r="I29" i="4"/>
  <c r="G29" i="4"/>
  <c r="F29" i="4"/>
  <c r="K35" i="4"/>
  <c r="E35" i="4"/>
  <c r="C35" i="4"/>
  <c r="J20" i="4"/>
  <c r="J36" i="4" s="1"/>
  <c r="D6" i="4"/>
  <c r="D30" i="4" s="1"/>
  <c r="F20" i="4"/>
  <c r="F36" i="4" s="1"/>
  <c r="E20" i="4"/>
  <c r="E36" i="4" s="1"/>
  <c r="E6" i="4"/>
  <c r="E30" i="4" s="1"/>
  <c r="L20" i="4"/>
  <c r="L36" i="4" s="1"/>
  <c r="K20" i="4"/>
  <c r="K36" i="4" s="1"/>
  <c r="I20" i="4"/>
  <c r="I36" i="4" s="1"/>
  <c r="H20" i="4"/>
  <c r="H36" i="4" s="1"/>
  <c r="G20" i="4"/>
  <c r="G36" i="4" s="1"/>
  <c r="D20" i="4"/>
  <c r="D36" i="4" s="1"/>
  <c r="C20" i="4"/>
  <c r="C36" i="4" s="1"/>
  <c r="L6" i="4"/>
  <c r="K6" i="4"/>
  <c r="K30" i="4" s="1"/>
  <c r="J6" i="4"/>
  <c r="J30" i="4" s="1"/>
  <c r="J32" i="4" s="1"/>
  <c r="I6" i="4"/>
  <c r="I30" i="4" s="1"/>
  <c r="I32" i="4" s="1"/>
  <c r="H6" i="4"/>
  <c r="H30" i="4" s="1"/>
  <c r="G6" i="4"/>
  <c r="G30" i="4" s="1"/>
  <c r="F6" i="4"/>
  <c r="F30" i="4" s="1"/>
  <c r="C6" i="4"/>
  <c r="C30" i="4" s="1"/>
  <c r="L6" i="3"/>
  <c r="G6" i="3"/>
  <c r="E6" i="3"/>
  <c r="D6" i="3"/>
  <c r="F6" i="3"/>
  <c r="H6" i="3"/>
  <c r="I6" i="3"/>
  <c r="J6" i="3"/>
  <c r="K6" i="3"/>
  <c r="C6" i="3"/>
  <c r="K148" i="1" l="1"/>
  <c r="K149" i="1"/>
  <c r="R6" i="5"/>
  <c r="Q42" i="3"/>
  <c r="R36" i="3"/>
  <c r="R30" i="3"/>
  <c r="V24" i="3"/>
  <c r="S18" i="3"/>
  <c r="R12" i="3"/>
  <c r="G38" i="4"/>
  <c r="H38" i="4"/>
  <c r="L32" i="4"/>
  <c r="F32" i="4"/>
  <c r="D32" i="4"/>
  <c r="J38" i="4"/>
  <c r="G32" i="4"/>
  <c r="N12" i="4"/>
  <c r="C29" i="4"/>
  <c r="C32" i="4" s="1"/>
  <c r="H32" i="4"/>
  <c r="K32" i="4"/>
  <c r="F38" i="4"/>
  <c r="I38" i="4"/>
  <c r="K38" i="4"/>
  <c r="L38" i="4"/>
  <c r="C38" i="4"/>
  <c r="L39" i="4" s="1"/>
  <c r="E38" i="4"/>
  <c r="E32" i="4"/>
  <c r="D38" i="4"/>
  <c r="N26" i="4"/>
  <c r="N20" i="4"/>
  <c r="N6" i="4"/>
  <c r="N6" i="3"/>
  <c r="L33" i="4" l="1"/>
  <c r="O12" i="4"/>
  <c r="O26" i="4"/>
  <c r="E133" i="1"/>
  <c r="F133" i="1"/>
  <c r="E129" i="1"/>
  <c r="F129" i="1"/>
  <c r="D133" i="1" l="1"/>
  <c r="D129" i="1"/>
  <c r="C133" i="1"/>
  <c r="C129" i="1"/>
  <c r="R91" i="1"/>
  <c r="I57" i="1"/>
  <c r="I60" i="1" s="1"/>
  <c r="AA85" i="1" l="1"/>
  <c r="H112" i="1" s="1"/>
  <c r="H152" i="1" s="1"/>
  <c r="O48" i="1"/>
  <c r="T103" i="1"/>
  <c r="J113" i="1" s="1"/>
  <c r="J153" i="1" s="1"/>
  <c r="T109" i="1"/>
  <c r="J112" i="1" s="1"/>
  <c r="J152" i="1" s="1"/>
  <c r="R97" i="1"/>
  <c r="I112" i="1" s="1"/>
  <c r="I152" i="1" s="1"/>
  <c r="AA79" i="1"/>
  <c r="H113" i="1" s="1"/>
  <c r="H153" i="1" s="1"/>
  <c r="I113" i="1"/>
  <c r="I153" i="1" s="1"/>
  <c r="V12" i="1"/>
  <c r="D112" i="1" s="1"/>
  <c r="D152" i="1" s="1"/>
  <c r="O42" i="1"/>
  <c r="Q54" i="1"/>
  <c r="E113" i="1" s="1"/>
  <c r="E153" i="1" s="1"/>
  <c r="N67" i="1"/>
  <c r="G113" i="1" s="1"/>
  <c r="G153" i="1" s="1"/>
  <c r="K22" i="1"/>
  <c r="K24" i="1" s="1"/>
  <c r="R18" i="1" l="1"/>
  <c r="C113" i="1" s="1"/>
  <c r="C153" i="1" s="1"/>
  <c r="N73" i="1"/>
  <c r="G112" i="1" s="1"/>
  <c r="G152" i="1" s="1"/>
  <c r="Q60" i="1"/>
  <c r="E112" i="1" s="1"/>
  <c r="E152" i="1" s="1"/>
  <c r="R36" i="1"/>
  <c r="F112" i="1" s="1"/>
  <c r="F152" i="1" s="1"/>
  <c r="V6" i="1"/>
  <c r="D113" i="1" s="1"/>
  <c r="D153" i="1" s="1"/>
  <c r="R24" i="1"/>
  <c r="C112" i="1" s="1"/>
  <c r="C152" i="1" s="1"/>
  <c r="R30" i="1"/>
  <c r="F113" i="1" s="1"/>
  <c r="F153" i="1" s="1"/>
</calcChain>
</file>

<file path=xl/sharedStrings.xml><?xml version="1.0" encoding="utf-8"?>
<sst xmlns="http://schemas.openxmlformats.org/spreadsheetml/2006/main" count="1088" uniqueCount="198">
  <si>
    <t>MAOB-NAPQI</t>
  </si>
  <si>
    <t>Cysteine</t>
  </si>
  <si>
    <t>Glutamine</t>
  </si>
  <si>
    <t>Isoleucine</t>
  </si>
  <si>
    <t>Isoleucine 2</t>
  </si>
  <si>
    <t>leucine</t>
  </si>
  <si>
    <t>Leucine 2</t>
  </si>
  <si>
    <t>Leucine 3</t>
  </si>
  <si>
    <t>Phenylalanine</t>
  </si>
  <si>
    <t>Phenylalanine 2</t>
  </si>
  <si>
    <t>Phenylalanine 3</t>
  </si>
  <si>
    <t>Tyrosine</t>
  </si>
  <si>
    <t>Tyrosine 2</t>
  </si>
  <si>
    <t>Tyrosine 3</t>
  </si>
  <si>
    <t>Tyrosine 4</t>
  </si>
  <si>
    <t>Proline</t>
  </si>
  <si>
    <t>Proline 2</t>
  </si>
  <si>
    <t>Tryptophan</t>
  </si>
  <si>
    <t>FAD</t>
  </si>
  <si>
    <t>Ligand</t>
  </si>
  <si>
    <t>AA</t>
  </si>
  <si>
    <t>Total</t>
  </si>
  <si>
    <t>MAOB-PCM</t>
  </si>
  <si>
    <t>Leucine</t>
  </si>
  <si>
    <t>Tirosine 4</t>
  </si>
  <si>
    <t>Tirosine 3</t>
  </si>
  <si>
    <t>Tirosine 2</t>
  </si>
  <si>
    <t xml:space="preserve">Tirosine </t>
  </si>
  <si>
    <t>fad</t>
  </si>
  <si>
    <t xml:space="preserve">Total </t>
  </si>
  <si>
    <t>ALDH-NAPQI</t>
  </si>
  <si>
    <t>Alanine</t>
  </si>
  <si>
    <t>Glycine</t>
  </si>
  <si>
    <t>Glycine 2</t>
  </si>
  <si>
    <t>Glycine 3</t>
  </si>
  <si>
    <t>Histidine</t>
  </si>
  <si>
    <t>Serine</t>
  </si>
  <si>
    <t>Theronine</t>
  </si>
  <si>
    <t>Valine</t>
  </si>
  <si>
    <t>Valine 2</t>
  </si>
  <si>
    <t>Total:</t>
  </si>
  <si>
    <t>ALDH-PCM</t>
  </si>
  <si>
    <t>Threonine</t>
  </si>
  <si>
    <t>PheOH-NAPQI</t>
  </si>
  <si>
    <t>Arginine</t>
  </si>
  <si>
    <t>Glutamic acid</t>
  </si>
  <si>
    <t>Glutamic acid 2</t>
  </si>
  <si>
    <t>Serine 2</t>
  </si>
  <si>
    <t>PheOH-PCM</t>
  </si>
  <si>
    <t>ADRB1-NAPQI</t>
  </si>
  <si>
    <t>Asparagine</t>
  </si>
  <si>
    <t>Asparagine 2</t>
  </si>
  <si>
    <t>Aspartic acid</t>
  </si>
  <si>
    <t>Phenyalanine</t>
  </si>
  <si>
    <t>Phenyalanine 2</t>
  </si>
  <si>
    <t>ADRB1-PCM</t>
  </si>
  <si>
    <t>DDC-NAPQI</t>
  </si>
  <si>
    <t>Histidine 2</t>
  </si>
  <si>
    <t>Lysine</t>
  </si>
  <si>
    <t>PLP</t>
  </si>
  <si>
    <t>Threonine 2</t>
  </si>
  <si>
    <t>DDC-PCM</t>
  </si>
  <si>
    <t>Sult1a3-NAPQI</t>
  </si>
  <si>
    <t>Sult1a3-PCM</t>
  </si>
  <si>
    <t>TyOH-NAPQI</t>
  </si>
  <si>
    <t>Glutamic acid 3</t>
  </si>
  <si>
    <t xml:space="preserve">Histidine </t>
  </si>
  <si>
    <t>Iron</t>
  </si>
  <si>
    <t>Pheylalanine 2</t>
  </si>
  <si>
    <t>Serine 3</t>
  </si>
  <si>
    <t>TyOH-PCM</t>
  </si>
  <si>
    <t>Tyronaise-NAPQI</t>
  </si>
  <si>
    <t>Copper</t>
  </si>
  <si>
    <t>Histidine 3</t>
  </si>
  <si>
    <t>Histidine 4</t>
  </si>
  <si>
    <t>Histidine 5</t>
  </si>
  <si>
    <t>Histidine 6</t>
  </si>
  <si>
    <t>Methionine</t>
  </si>
  <si>
    <t>Tyronaise-PCM</t>
  </si>
  <si>
    <t>COMT-NAPQI</t>
  </si>
  <si>
    <t xml:space="preserve">Asparagine </t>
  </si>
  <si>
    <t>Aspartic acid 2</t>
  </si>
  <si>
    <t>Magnesium</t>
  </si>
  <si>
    <t>Methionine 2</t>
  </si>
  <si>
    <t>Tryptophan 2</t>
  </si>
  <si>
    <t>COMT-PCM</t>
  </si>
  <si>
    <t>ALDH</t>
  </si>
  <si>
    <t>MAOB</t>
  </si>
  <si>
    <t>DDC</t>
  </si>
  <si>
    <t>PheOH</t>
  </si>
  <si>
    <t>Sult1a3</t>
  </si>
  <si>
    <t>COMT</t>
  </si>
  <si>
    <t>PCM</t>
  </si>
  <si>
    <t>NAPQI</t>
  </si>
  <si>
    <t>L-DOPA</t>
  </si>
  <si>
    <t>Dopamine</t>
  </si>
  <si>
    <t>DOPAL</t>
  </si>
  <si>
    <t>3-methoxytyramine</t>
  </si>
  <si>
    <t>Homovanilin</t>
  </si>
  <si>
    <t>DOPAC</t>
  </si>
  <si>
    <t>E_solv_elec</t>
  </si>
  <si>
    <t>E_alone_elec</t>
  </si>
  <si>
    <t>E_11w</t>
  </si>
  <si>
    <t>Desolv_elec</t>
  </si>
  <si>
    <t>G_solv</t>
  </si>
  <si>
    <t>G_alone</t>
  </si>
  <si>
    <t>G_11w</t>
  </si>
  <si>
    <t>Desolv_G</t>
  </si>
  <si>
    <r>
      <rPr>
        <sz val="11"/>
        <color theme="1"/>
        <rFont val="Symbol"/>
        <family val="1"/>
        <charset val="2"/>
      </rPr>
      <t>DE</t>
    </r>
    <r>
      <rPr>
        <vertAlign val="subscript"/>
        <sz val="11"/>
        <color theme="1"/>
        <rFont val="Calibri"/>
        <family val="2"/>
        <scheme val="minor"/>
      </rPr>
      <t>desolv</t>
    </r>
  </si>
  <si>
    <r>
      <rPr>
        <sz val="11"/>
        <color theme="1"/>
        <rFont val="Symbol"/>
        <family val="1"/>
        <charset val="2"/>
      </rPr>
      <t>D</t>
    </r>
    <r>
      <rPr>
        <sz val="11"/>
        <color theme="1"/>
        <rFont val="Calibri"/>
        <family val="2"/>
        <scheme val="minor"/>
      </rPr>
      <t>G</t>
    </r>
    <r>
      <rPr>
        <vertAlign val="subscript"/>
        <sz val="11"/>
        <color theme="1"/>
        <rFont val="Calibri"/>
        <family val="2"/>
        <scheme val="minor"/>
      </rPr>
      <t>desolv</t>
    </r>
  </si>
  <si>
    <r>
      <rPr>
        <sz val="11"/>
        <color theme="1"/>
        <rFont val="Symbol"/>
        <family val="1"/>
        <charset val="2"/>
      </rPr>
      <t>D</t>
    </r>
    <r>
      <rPr>
        <sz val="11"/>
        <color theme="1"/>
        <rFont val="Calibri"/>
        <family val="2"/>
        <scheme val="minor"/>
      </rPr>
      <t>G</t>
    </r>
    <r>
      <rPr>
        <vertAlign val="subscript"/>
        <sz val="11"/>
        <color theme="1"/>
        <rFont val="Calibri"/>
        <family val="2"/>
        <scheme val="minor"/>
      </rPr>
      <t>desolv</t>
    </r>
    <r>
      <rPr>
        <sz val="11"/>
        <color theme="1"/>
        <rFont val="Calibri"/>
        <family val="2"/>
        <scheme val="minor"/>
      </rPr>
      <t xml:space="preserve">- </t>
    </r>
    <r>
      <rPr>
        <sz val="11"/>
        <color theme="1"/>
        <rFont val="Symbol"/>
        <family val="1"/>
        <charset val="2"/>
      </rPr>
      <t>D</t>
    </r>
    <r>
      <rPr>
        <sz val="11"/>
        <color theme="1"/>
        <rFont val="Calibri"/>
        <family val="2"/>
        <scheme val="minor"/>
      </rPr>
      <t>E</t>
    </r>
    <r>
      <rPr>
        <vertAlign val="subscript"/>
        <sz val="11"/>
        <color theme="1"/>
        <rFont val="Calibri"/>
        <family val="2"/>
        <scheme val="minor"/>
      </rPr>
      <t>desolv</t>
    </r>
  </si>
  <si>
    <t>Sult1a3-LD</t>
  </si>
  <si>
    <t>ALDH-LD</t>
  </si>
  <si>
    <t>COMT-LD</t>
  </si>
  <si>
    <t>MAOB-LD</t>
  </si>
  <si>
    <t>(iso)Leucine 3</t>
  </si>
  <si>
    <t>Tyronaise-LD</t>
  </si>
  <si>
    <t>Valine2</t>
  </si>
  <si>
    <t>Sult1a3-DA</t>
  </si>
  <si>
    <t>MP2</t>
  </si>
  <si>
    <t>M062X</t>
  </si>
  <si>
    <t>Ala148</t>
  </si>
  <si>
    <t>Asp86</t>
  </si>
  <si>
    <t>Glu146</t>
  </si>
  <si>
    <t>His108</t>
  </si>
  <si>
    <t>His149</t>
  </si>
  <si>
    <t>Lys106</t>
  </si>
  <si>
    <t>Phe 142</t>
  </si>
  <si>
    <t>Phe 24</t>
  </si>
  <si>
    <t>Phe81</t>
  </si>
  <si>
    <t>Pro47</t>
  </si>
  <si>
    <t>DA / M062X</t>
  </si>
  <si>
    <t>DA / MP2</t>
  </si>
  <si>
    <t>MP2 - M062X</t>
  </si>
  <si>
    <t>&lt;MP2 - M062X&gt;</t>
  </si>
  <si>
    <t>PCM / M062X</t>
  </si>
  <si>
    <t>PCM / MP2</t>
  </si>
  <si>
    <t>TyrOH</t>
  </si>
  <si>
    <t>Tyrosinase</t>
  </si>
  <si>
    <t>PheOH-LD</t>
  </si>
  <si>
    <t>DDC-LD</t>
  </si>
  <si>
    <t>average</t>
  </si>
  <si>
    <t>ALDH-HV</t>
  </si>
  <si>
    <t>3MT</t>
  </si>
  <si>
    <t>ALDH-DOPAL</t>
  </si>
  <si>
    <t>PheOH-Phe</t>
  </si>
  <si>
    <t>MAOB-3MT</t>
  </si>
  <si>
    <t>COMT-DOPAC</t>
  </si>
  <si>
    <t>SD</t>
  </si>
  <si>
    <t>3HP</t>
  </si>
  <si>
    <t>COMT-3HP</t>
  </si>
  <si>
    <t>TyOH-Tyr</t>
  </si>
  <si>
    <t>TyOH-LD</t>
  </si>
  <si>
    <t>Tyronaise</t>
  </si>
  <si>
    <t>TyOH</t>
  </si>
  <si>
    <t>Isoleucine 3</t>
  </si>
  <si>
    <t>q</t>
  </si>
  <si>
    <t>SOLVATION</t>
  </si>
  <si>
    <t>IE (kcal/mol)</t>
  </si>
  <si>
    <t>File Name:</t>
  </si>
  <si>
    <t>Version:</t>
  </si>
  <si>
    <t>Date:</t>
  </si>
  <si>
    <t>Tab</t>
  </si>
  <si>
    <t>Title</t>
  </si>
  <si>
    <t>Brief description</t>
  </si>
  <si>
    <t>Report section</t>
  </si>
  <si>
    <t>Acronyms</t>
  </si>
  <si>
    <t>Variables</t>
  </si>
  <si>
    <t>Paracetamol-Tables-Cafiero-Feb2023</t>
  </si>
  <si>
    <t>NAPQI-PCM+desolvation</t>
  </si>
  <si>
    <t>Results and Discussion</t>
  </si>
  <si>
    <t>Substrates</t>
  </si>
  <si>
    <t>Interaction energies for PCM and dopamine with the SULT active site calculated with MP2.</t>
  </si>
  <si>
    <t>DFT Interaction energy calculations for NAPQI and Paracetamol (PCM) with all 8 enzymes studied (PheOH, TyrOH, Dopa Decarboxylase, COMT, MAO, ALDH, tyrosinase and SULT). Also Desolvation energy calculations for all ligands, and plot of dipoles versus desolvation energy. Summary data tables here as well.</t>
  </si>
  <si>
    <t xml:space="preserve">DFT Interaction energy calculations for Dopamine with all 8 enzymes studied (PheOH, TyrOH, Dopa Decarboxylase, COMT, MAO, ALDH, tyrosinase and SULT). </t>
  </si>
  <si>
    <t xml:space="preserve">DFT Interaction energy calculations for L-DOPA with all 8 enzymes studied (PheOH, TyrOH, Dopa Decarboxylase, COMT, MAO, ALDH, tyrosinase and SULT). </t>
  </si>
  <si>
    <t xml:space="preserve">DFT Interaction energy calculations for natural substrates for the enzymes studied (PheOH, TyrOH, Dopa Decarboxylase, COMT, MAO, ALDH, tyrosinase and SULT). </t>
  </si>
  <si>
    <t>Paracetamol</t>
  </si>
  <si>
    <t>HV</t>
  </si>
  <si>
    <t>Phenylalanine Hydroxylase</t>
  </si>
  <si>
    <t>Tyrosine Hydroxylase</t>
  </si>
  <si>
    <t>DOPA decarboxylase</t>
  </si>
  <si>
    <t>Catechol o-methyltransferase</t>
  </si>
  <si>
    <t>MAO</t>
  </si>
  <si>
    <t>Monoamine oxidase</t>
  </si>
  <si>
    <t>aldehyde dehydrogenase</t>
  </si>
  <si>
    <t>amino acid</t>
  </si>
  <si>
    <t>IE</t>
  </si>
  <si>
    <t>interaction energy</t>
  </si>
  <si>
    <t>3-methytyramine</t>
  </si>
  <si>
    <t>3-hydroxyparacetamol</t>
  </si>
  <si>
    <t>Equations</t>
  </si>
  <si>
    <t>equations used in excel formulae</t>
  </si>
  <si>
    <t>Interaction energies</t>
  </si>
  <si>
    <t>Totals</t>
  </si>
  <si>
    <t>Electronic binding energies</t>
  </si>
  <si>
    <t>desolvation</t>
  </si>
  <si>
    <t>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</si>
</sst>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5"/>
      <name val="Calibri"/>
      <family val="2"/>
      <scheme val="minor"/>
    </font>
    <font>
      <sz val="11"/>
      <color rgb="FF000000"/>
      <name val="Calibri"/>
      <family val="2"/>
    </font>
    <font>
      <sz val="11"/>
      <color rgb="FFED7D31"/>
      <name val="Calibri"/>
      <family val="2"/>
      <scheme val="minor"/>
    </font>
    <font>
      <sz val="11"/>
      <color rgb="FF000000"/>
      <name val="Calibri"/>
      <family val="2"/>
      <scheme val="minor"/>
    </font>
    <font>
      <sz val="11"/>
      <color rgb="FF444444"/>
      <name val="Calibri"/>
      <family val="2"/>
      <scheme val="minor"/>
    </font>
    <font>
      <sz val="11"/>
      <color theme="1"/>
      <name val="Symbol"/>
      <family val="1"/>
      <charset val="2"/>
    </font>
    <font>
      <vertAlign val="subscript"/>
      <sz val="11"/>
      <color theme="1"/>
      <name val="Calibri"/>
      <family val="2"/>
      <scheme val="minor"/>
    </font>
    <font>
      <sz val="11"/>
      <color theme="1"/>
      <name val="Calibri"/>
      <family val="1"/>
      <charset val="2"/>
      <scheme val="minor"/>
    </font>
    <font>
      <sz val="11"/>
      <name val="Calibri"/>
      <family val="2"/>
      <scheme val="minor"/>
    </font>
    <font>
      <i/>
      <sz val="11"/>
      <color theme="1"/>
      <name val="Calibri"/>
      <family val="2"/>
      <scheme val="minor"/>
    </font>
    <font>
      <b/>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499984740745262"/>
        <bgColor indexed="64"/>
      </patternFill>
    </fill>
  </fills>
  <borders count="10">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rgb="FF000000"/>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61">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2" fontId="0" fillId="0" borderId="0" xfId="0" applyNumberFormat="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2" fontId="0" fillId="0" borderId="0" xfId="0" applyNumberFormat="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0" fillId="0" borderId="4" xfId="0" applyBorder="1" applyAlignment="1">
      <alignment horizontal="center"/>
    </xf>
    <xf numFmtId="0" fontId="4" fillId="0" borderId="1" xfId="0" applyFont="1" applyBorder="1" applyAlignment="1">
      <alignment horizontal="center" vertical="center"/>
    </xf>
    <xf numFmtId="0" fontId="1" fillId="0" borderId="0" xfId="0" applyFont="1" applyAlignment="1">
      <alignment horizontal="center" vertical="center"/>
    </xf>
    <xf numFmtId="0" fontId="0" fillId="2" borderId="0" xfId="0" applyFill="1" applyAlignment="1">
      <alignment horizontal="center" vertical="center"/>
    </xf>
    <xf numFmtId="0" fontId="0" fillId="0" borderId="5" xfId="0" applyBorder="1" applyAlignment="1">
      <alignment horizontal="center" vertical="center"/>
    </xf>
    <xf numFmtId="11" fontId="0" fillId="0" borderId="0" xfId="0" applyNumberFormat="1" applyAlignment="1">
      <alignment horizontal="center" vertical="center"/>
    </xf>
    <xf numFmtId="2" fontId="0" fillId="0" borderId="0" xfId="0" applyNumberFormat="1"/>
    <xf numFmtId="0" fontId="0" fillId="0" borderId="1" xfId="0" applyBorder="1"/>
    <xf numFmtId="0" fontId="10" fillId="0" borderId="0" xfId="0" applyFont="1" applyAlignment="1">
      <alignment horizontal="center" vertical="center"/>
    </xf>
    <xf numFmtId="2" fontId="10" fillId="0" borderId="0" xfId="0" applyNumberFormat="1" applyFont="1" applyAlignment="1">
      <alignment horizontal="center"/>
    </xf>
    <xf numFmtId="0" fontId="10" fillId="0" borderId="0" xfId="0" applyFont="1" applyAlignment="1">
      <alignment horizontal="center"/>
    </xf>
    <xf numFmtId="0" fontId="0" fillId="0" borderId="7" xfId="0" applyBorder="1" applyAlignment="1">
      <alignment horizontal="center"/>
    </xf>
    <xf numFmtId="2" fontId="0" fillId="0" borderId="6" xfId="0" applyNumberFormat="1" applyBorder="1" applyAlignment="1">
      <alignment horizont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1" xfId="0" applyFont="1" applyBorder="1" applyAlignment="1">
      <alignment horizontal="center" vertical="center"/>
    </xf>
    <xf numFmtId="0" fontId="4" fillId="3" borderId="1" xfId="0" applyFont="1" applyFill="1" applyBorder="1" applyAlignment="1">
      <alignment horizontal="center" vertical="center"/>
    </xf>
    <xf numFmtId="0" fontId="0" fillId="3" borderId="0" xfId="0" applyFill="1" applyAlignment="1">
      <alignment horizontal="center" vertical="center"/>
    </xf>
    <xf numFmtId="2" fontId="11" fillId="0" borderId="0" xfId="0" applyNumberFormat="1" applyFont="1" applyAlignment="1">
      <alignment horizontal="center"/>
    </xf>
    <xf numFmtId="0" fontId="11" fillId="0" borderId="0" xfId="0" applyFont="1" applyAlignment="1">
      <alignment horizontal="center" vertical="center"/>
    </xf>
    <xf numFmtId="2" fontId="10" fillId="0" borderId="6" xfId="0" applyNumberFormat="1" applyFont="1" applyBorder="1" applyAlignment="1">
      <alignment horizontal="center"/>
    </xf>
    <xf numFmtId="2" fontId="11" fillId="0" borderId="0" xfId="0" applyNumberFormat="1" applyFont="1" applyAlignment="1">
      <alignment horizontal="center" vertical="center"/>
    </xf>
    <xf numFmtId="2" fontId="10" fillId="0" borderId="0" xfId="0" applyNumberFormat="1" applyFont="1" applyAlignment="1">
      <alignment horizontal="center" vertical="center"/>
    </xf>
    <xf numFmtId="2" fontId="0" fillId="0" borderId="9" xfId="0" applyNumberFormat="1" applyBorder="1" applyAlignment="1">
      <alignment horizontal="center"/>
    </xf>
    <xf numFmtId="2" fontId="10" fillId="0" borderId="8" xfId="0" applyNumberFormat="1" applyFont="1" applyBorder="1" applyAlignment="1">
      <alignment horizontal="center"/>
    </xf>
    <xf numFmtId="2" fontId="10" fillId="0" borderId="9" xfId="0" applyNumberFormat="1" applyFont="1" applyBorder="1" applyAlignment="1">
      <alignment horizontal="center"/>
    </xf>
    <xf numFmtId="0" fontId="4" fillId="3" borderId="1" xfId="0" applyFont="1" applyFill="1" applyBorder="1" applyAlignment="1">
      <alignment horizontal="center"/>
    </xf>
    <xf numFmtId="0" fontId="4" fillId="3" borderId="0" xfId="0" applyFont="1" applyFill="1" applyAlignment="1">
      <alignment horizontal="center"/>
    </xf>
    <xf numFmtId="0" fontId="5" fillId="3" borderId="0" xfId="0" applyFont="1" applyFill="1" applyAlignment="1">
      <alignment horizontal="center"/>
    </xf>
    <xf numFmtId="0" fontId="0" fillId="3" borderId="4" xfId="0" applyFill="1" applyBorder="1" applyAlignment="1">
      <alignment horizontal="center"/>
    </xf>
    <xf numFmtId="0" fontId="0" fillId="3" borderId="0" xfId="0" applyFill="1" applyAlignment="1">
      <alignment horizont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2" fillId="4" borderId="0" xfId="0" applyFont="1" applyFill="1"/>
    <xf numFmtId="15" fontId="0" fillId="0" borderId="0" xfId="0" applyNumberFormat="1"/>
    <xf numFmtId="0" fontId="2" fillId="0" borderId="0" xfId="0" applyFont="1"/>
    <xf numFmtId="49" fontId="0" fillId="0" borderId="0" xfId="0" applyNumberFormat="1"/>
    <xf numFmtId="0" fontId="0" fillId="0" borderId="0" xfId="0" applyAlignment="1">
      <alignment vertical="center" wrapText="1"/>
    </xf>
    <xf numFmtId="0" fontId="0" fillId="0" borderId="0" xfId="0" applyAlignment="1">
      <alignment vertical="center"/>
    </xf>
    <xf numFmtId="0" fontId="9" fillId="0" borderId="0" xfId="0" applyFont="1"/>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7032261592300963"/>
                  <c:y val="-2.563034826720412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'NAPQI-PCM+desolvation'!$L$137:$L$147</c:f>
              <c:numCache>
                <c:formatCode>0.00</c:formatCode>
                <c:ptCount val="11"/>
                <c:pt idx="0">
                  <c:v>4.2183000000000002</c:v>
                </c:pt>
                <c:pt idx="1">
                  <c:v>2.8765000000000001</c:v>
                </c:pt>
                <c:pt idx="2">
                  <c:v>2.6072000000000002</c:v>
                </c:pt>
                <c:pt idx="3">
                  <c:v>14.7561</c:v>
                </c:pt>
                <c:pt idx="4">
                  <c:v>4.5986000000000002</c:v>
                </c:pt>
                <c:pt idx="5">
                  <c:v>3.5183</c:v>
                </c:pt>
                <c:pt idx="6">
                  <c:v>3.2456999999999998</c:v>
                </c:pt>
                <c:pt idx="7">
                  <c:v>16.407</c:v>
                </c:pt>
                <c:pt idx="8">
                  <c:v>2.3574999999999999</c:v>
                </c:pt>
                <c:pt idx="9">
                  <c:v>13.5405</c:v>
                </c:pt>
                <c:pt idx="10">
                  <c:v>3.6221000000000001</c:v>
                </c:pt>
              </c:numCache>
            </c:numRef>
          </c:xVal>
          <c:yVal>
            <c:numRef>
              <c:f>'NAPQI-PCM+desolvation'!$M$137:$M$147</c:f>
              <c:numCache>
                <c:formatCode>General</c:formatCode>
                <c:ptCount val="11"/>
                <c:pt idx="0">
                  <c:v>-8.1199999999999992</c:v>
                </c:pt>
                <c:pt idx="1">
                  <c:v>-13.4</c:v>
                </c:pt>
                <c:pt idx="2">
                  <c:v>-4.12</c:v>
                </c:pt>
                <c:pt idx="3">
                  <c:v>17</c:v>
                </c:pt>
                <c:pt idx="4">
                  <c:v>-8.1199999999999992</c:v>
                </c:pt>
                <c:pt idx="5">
                  <c:v>-4.84</c:v>
                </c:pt>
                <c:pt idx="6">
                  <c:v>-4.8099999999999996</c:v>
                </c:pt>
                <c:pt idx="7">
                  <c:v>37.619999999999997</c:v>
                </c:pt>
                <c:pt idx="8">
                  <c:v>-2.33</c:v>
                </c:pt>
                <c:pt idx="9">
                  <c:v>38.85</c:v>
                </c:pt>
                <c:pt idx="10">
                  <c:v>-3.59</c:v>
                </c:pt>
              </c:numCache>
            </c:numRef>
          </c:yVal>
          <c:smooth val="0"/>
          <c:extLst>
            <c:ext xmlns:c16="http://schemas.microsoft.com/office/drawing/2014/chart" uri="{C3380CC4-5D6E-409C-BE32-E72D297353CC}">
              <c16:uniqueId val="{00000000-45FA-473D-9685-91B0CEFBEC04}"/>
            </c:ext>
          </c:extLst>
        </c:ser>
        <c:dLbls>
          <c:showLegendKey val="0"/>
          <c:showVal val="0"/>
          <c:showCatName val="0"/>
          <c:showSerName val="0"/>
          <c:showPercent val="0"/>
          <c:showBubbleSize val="0"/>
        </c:dLbls>
        <c:axId val="2124741567"/>
        <c:axId val="2124744479"/>
      </c:scatterChart>
      <c:valAx>
        <c:axId val="21247415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Dipole</a:t>
                </a:r>
                <a:r>
                  <a:rPr lang="en-GB" baseline="0"/>
                  <a:t> (Debye)</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44479"/>
        <c:crosses val="autoZero"/>
        <c:crossBetween val="midCat"/>
      </c:valAx>
      <c:valAx>
        <c:axId val="212474447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latin typeface="Symbol" panose="05050102010706020507" pitchFamily="18" charset="2"/>
                  </a:rPr>
                  <a:t>D</a:t>
                </a:r>
                <a:r>
                  <a:rPr lang="en-GB"/>
                  <a:t>G</a:t>
                </a:r>
                <a:r>
                  <a:rPr lang="en-GB" baseline="-25000"/>
                  <a:t>desolv</a:t>
                </a:r>
                <a:r>
                  <a:rPr lang="en-GB" baseline="0"/>
                  <a:t> (kcal/mol)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415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7</xdr:col>
      <xdr:colOff>408990</xdr:colOff>
      <xdr:row>33</xdr:row>
      <xdr:rowOff>98298</xdr:rowOff>
    </xdr:to>
    <xdr:pic>
      <xdr:nvPicPr>
        <xdr:cNvPr id="2" name="Picture 1">
          <a:extLst>
            <a:ext uri="{FF2B5EF4-FFF2-40B4-BE49-F238E27FC236}">
              <a16:creationId xmlns:a16="http://schemas.microsoft.com/office/drawing/2014/main" id="{52CC7AAE-E785-D3E1-FB9C-E10B50112893}"/>
            </a:ext>
          </a:extLst>
        </xdr:cNvPr>
        <xdr:cNvPicPr>
          <a:picLocks noChangeAspect="1"/>
        </xdr:cNvPicPr>
      </xdr:nvPicPr>
      <xdr:blipFill>
        <a:blip xmlns:r="http://schemas.openxmlformats.org/officeDocument/2006/relationships" r:embed="rId1"/>
        <a:stretch>
          <a:fillRect/>
        </a:stretch>
      </xdr:blipFill>
      <xdr:spPr>
        <a:xfrm>
          <a:off x="0" y="5156200"/>
          <a:ext cx="4676190" cy="1019048"/>
        </a:xfrm>
        <a:prstGeom prst="rect">
          <a:avLst/>
        </a:prstGeom>
      </xdr:spPr>
    </xdr:pic>
    <xdr:clientData/>
  </xdr:twoCellAnchor>
  <xdr:twoCellAnchor editAs="oneCell">
    <xdr:from>
      <xdr:col>0</xdr:col>
      <xdr:colOff>0</xdr:colOff>
      <xdr:row>21</xdr:row>
      <xdr:rowOff>0</xdr:rowOff>
    </xdr:from>
    <xdr:to>
      <xdr:col>9</xdr:col>
      <xdr:colOff>94552</xdr:colOff>
      <xdr:row>23</xdr:row>
      <xdr:rowOff>60271</xdr:rowOff>
    </xdr:to>
    <xdr:pic>
      <xdr:nvPicPr>
        <xdr:cNvPr id="3" name="Picture 2">
          <a:extLst>
            <a:ext uri="{FF2B5EF4-FFF2-40B4-BE49-F238E27FC236}">
              <a16:creationId xmlns:a16="http://schemas.microsoft.com/office/drawing/2014/main" id="{4CCD5D57-8243-1F75-FE5A-16D6553FBEDF}"/>
            </a:ext>
          </a:extLst>
        </xdr:cNvPr>
        <xdr:cNvPicPr>
          <a:picLocks noChangeAspect="1"/>
        </xdr:cNvPicPr>
      </xdr:nvPicPr>
      <xdr:blipFill>
        <a:blip xmlns:r="http://schemas.openxmlformats.org/officeDocument/2006/relationships" r:embed="rId2"/>
        <a:stretch>
          <a:fillRect/>
        </a:stretch>
      </xdr:blipFill>
      <xdr:spPr>
        <a:xfrm>
          <a:off x="0" y="3867150"/>
          <a:ext cx="5580952" cy="428571"/>
        </a:xfrm>
        <a:prstGeom prst="rect">
          <a:avLst/>
        </a:prstGeom>
      </xdr:spPr>
    </xdr:pic>
    <xdr:clientData/>
  </xdr:twoCellAnchor>
  <xdr:twoCellAnchor editAs="oneCell">
    <xdr:from>
      <xdr:col>0</xdr:col>
      <xdr:colOff>0</xdr:colOff>
      <xdr:row>4</xdr:row>
      <xdr:rowOff>0</xdr:rowOff>
    </xdr:from>
    <xdr:to>
      <xdr:col>7</xdr:col>
      <xdr:colOff>8990</xdr:colOff>
      <xdr:row>6</xdr:row>
      <xdr:rowOff>98367</xdr:rowOff>
    </xdr:to>
    <xdr:pic>
      <xdr:nvPicPr>
        <xdr:cNvPr id="4" name="Picture 3">
          <a:extLst>
            <a:ext uri="{FF2B5EF4-FFF2-40B4-BE49-F238E27FC236}">
              <a16:creationId xmlns:a16="http://schemas.microsoft.com/office/drawing/2014/main" id="{96165935-8064-DCA7-5DB8-7BFA249B10A8}"/>
            </a:ext>
          </a:extLst>
        </xdr:cNvPr>
        <xdr:cNvPicPr>
          <a:picLocks noChangeAspect="1"/>
        </xdr:cNvPicPr>
      </xdr:nvPicPr>
      <xdr:blipFill>
        <a:blip xmlns:r="http://schemas.openxmlformats.org/officeDocument/2006/relationships" r:embed="rId3"/>
        <a:stretch>
          <a:fillRect/>
        </a:stretch>
      </xdr:blipFill>
      <xdr:spPr>
        <a:xfrm>
          <a:off x="0" y="736600"/>
          <a:ext cx="4276190" cy="466667"/>
        </a:xfrm>
        <a:prstGeom prst="rect">
          <a:avLst/>
        </a:prstGeom>
      </xdr:spPr>
    </xdr:pic>
    <xdr:clientData/>
  </xdr:twoCellAnchor>
  <xdr:twoCellAnchor editAs="oneCell">
    <xdr:from>
      <xdr:col>0</xdr:col>
      <xdr:colOff>0</xdr:colOff>
      <xdr:row>13</xdr:row>
      <xdr:rowOff>0</xdr:rowOff>
    </xdr:from>
    <xdr:to>
      <xdr:col>5</xdr:col>
      <xdr:colOff>313905</xdr:colOff>
      <xdr:row>16</xdr:row>
      <xdr:rowOff>47550</xdr:rowOff>
    </xdr:to>
    <xdr:pic>
      <xdr:nvPicPr>
        <xdr:cNvPr id="5" name="Picture 4">
          <a:extLst>
            <a:ext uri="{FF2B5EF4-FFF2-40B4-BE49-F238E27FC236}">
              <a16:creationId xmlns:a16="http://schemas.microsoft.com/office/drawing/2014/main" id="{B00AEDF4-3914-04A7-08CD-ED11A856A99F}"/>
            </a:ext>
          </a:extLst>
        </xdr:cNvPr>
        <xdr:cNvPicPr>
          <a:picLocks noChangeAspect="1"/>
        </xdr:cNvPicPr>
      </xdr:nvPicPr>
      <xdr:blipFill>
        <a:blip xmlns:r="http://schemas.openxmlformats.org/officeDocument/2006/relationships" r:embed="rId4"/>
        <a:stretch>
          <a:fillRect/>
        </a:stretch>
      </xdr:blipFill>
      <xdr:spPr>
        <a:xfrm>
          <a:off x="0" y="2393950"/>
          <a:ext cx="3361905" cy="6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307975</xdr:colOff>
      <xdr:row>133</xdr:row>
      <xdr:rowOff>92075</xdr:rowOff>
    </xdr:from>
    <xdr:to>
      <xdr:col>18</xdr:col>
      <xdr:colOff>263525</xdr:colOff>
      <xdr:row>149</xdr:row>
      <xdr:rowOff>41275</xdr:rowOff>
    </xdr:to>
    <xdr:graphicFrame macro="">
      <xdr:nvGraphicFramePr>
        <xdr:cNvPr id="2" name="Chart 1">
          <a:extLst>
            <a:ext uri="{FF2B5EF4-FFF2-40B4-BE49-F238E27FC236}">
              <a16:creationId xmlns:a16="http://schemas.microsoft.com/office/drawing/2014/main" id="{639B5A22-0539-A98C-E933-6CEB946256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CB02-A580-4A5A-B644-3A08E53BD813}">
  <dimension ref="A1:D27"/>
  <sheetViews>
    <sheetView tabSelected="1" workbookViewId="0"/>
  </sheetViews>
  <sheetFormatPr defaultRowHeight="14.5"/>
  <cols>
    <col min="1" max="1" width="25.54296875" customWidth="1"/>
    <col min="2" max="2" width="23.1796875" customWidth="1"/>
    <col min="3" max="3" width="25.54296875" customWidth="1"/>
    <col min="4" max="4" width="28.26953125" customWidth="1"/>
  </cols>
  <sheetData>
    <row r="1" spans="1:4">
      <c r="A1" s="53" t="s">
        <v>159</v>
      </c>
      <c r="B1" t="s">
        <v>168</v>
      </c>
    </row>
    <row r="3" spans="1:4">
      <c r="A3" s="53" t="s">
        <v>160</v>
      </c>
      <c r="B3" t="s">
        <v>197</v>
      </c>
    </row>
    <row r="5" spans="1:4">
      <c r="A5" s="53" t="s">
        <v>161</v>
      </c>
      <c r="B5" s="54">
        <v>44994</v>
      </c>
    </row>
    <row r="7" spans="1:4">
      <c r="A7" s="53" t="s">
        <v>162</v>
      </c>
      <c r="B7" s="53" t="s">
        <v>163</v>
      </c>
      <c r="C7" s="53" t="s">
        <v>164</v>
      </c>
      <c r="D7" s="53" t="s">
        <v>165</v>
      </c>
    </row>
    <row r="8" spans="1:4" s="59" customFormat="1" ht="29">
      <c r="A8" s="59" t="s">
        <v>191</v>
      </c>
      <c r="B8" s="59" t="s">
        <v>191</v>
      </c>
      <c r="C8" s="60" t="s">
        <v>192</v>
      </c>
      <c r="D8" s="57" t="s">
        <v>170</v>
      </c>
    </row>
    <row r="9" spans="1:4" ht="180.5" customHeight="1">
      <c r="A9" s="57" t="s">
        <v>169</v>
      </c>
      <c r="B9" s="57" t="s">
        <v>169</v>
      </c>
      <c r="C9" s="57" t="s">
        <v>173</v>
      </c>
      <c r="D9" s="57" t="s">
        <v>170</v>
      </c>
    </row>
    <row r="10" spans="1:4" ht="87">
      <c r="A10" s="58" t="s">
        <v>95</v>
      </c>
      <c r="B10" s="58" t="s">
        <v>95</v>
      </c>
      <c r="C10" s="57" t="s">
        <v>174</v>
      </c>
      <c r="D10" s="57" t="s">
        <v>170</v>
      </c>
    </row>
    <row r="11" spans="1:4" ht="87">
      <c r="A11" s="58" t="s">
        <v>94</v>
      </c>
      <c r="B11" s="58" t="s">
        <v>94</v>
      </c>
      <c r="C11" s="57" t="s">
        <v>175</v>
      </c>
      <c r="D11" s="57" t="s">
        <v>170</v>
      </c>
    </row>
    <row r="12" spans="1:4" ht="101.5">
      <c r="A12" s="58" t="s">
        <v>171</v>
      </c>
      <c r="B12" s="58" t="s">
        <v>171</v>
      </c>
      <c r="C12" s="57" t="s">
        <v>176</v>
      </c>
      <c r="D12" s="57" t="s">
        <v>170</v>
      </c>
    </row>
    <row r="13" spans="1:4" ht="58">
      <c r="A13" s="58" t="s">
        <v>119</v>
      </c>
      <c r="B13" s="58" t="s">
        <v>119</v>
      </c>
      <c r="C13" s="57" t="s">
        <v>172</v>
      </c>
      <c r="D13" s="57" t="s">
        <v>170</v>
      </c>
    </row>
    <row r="15" spans="1:4">
      <c r="A15" s="53" t="s">
        <v>166</v>
      </c>
      <c r="B15" s="53" t="s">
        <v>167</v>
      </c>
    </row>
    <row r="16" spans="1:4">
      <c r="A16" s="55" t="s">
        <v>92</v>
      </c>
      <c r="B16" t="s">
        <v>177</v>
      </c>
    </row>
    <row r="17" spans="1:2">
      <c r="A17" s="55" t="s">
        <v>178</v>
      </c>
      <c r="B17" t="s">
        <v>98</v>
      </c>
    </row>
    <row r="18" spans="1:2">
      <c r="A18" s="55" t="s">
        <v>89</v>
      </c>
      <c r="B18" t="s">
        <v>179</v>
      </c>
    </row>
    <row r="19" spans="1:2">
      <c r="A19" s="55" t="s">
        <v>137</v>
      </c>
      <c r="B19" t="s">
        <v>180</v>
      </c>
    </row>
    <row r="20" spans="1:2">
      <c r="A20" s="55" t="s">
        <v>88</v>
      </c>
      <c r="B20" t="s">
        <v>181</v>
      </c>
    </row>
    <row r="21" spans="1:2">
      <c r="A21" s="55" t="s">
        <v>91</v>
      </c>
      <c r="B21" t="s">
        <v>182</v>
      </c>
    </row>
    <row r="22" spans="1:2">
      <c r="A22" s="55" t="s">
        <v>183</v>
      </c>
      <c r="B22" t="s">
        <v>184</v>
      </c>
    </row>
    <row r="23" spans="1:2">
      <c r="A23" s="55" t="s">
        <v>86</v>
      </c>
      <c r="B23" s="56" t="s">
        <v>185</v>
      </c>
    </row>
    <row r="24" spans="1:2">
      <c r="A24" s="55" t="s">
        <v>20</v>
      </c>
      <c r="B24" t="s">
        <v>186</v>
      </c>
    </row>
    <row r="25" spans="1:2">
      <c r="A25" s="55" t="s">
        <v>187</v>
      </c>
      <c r="B25" t="s">
        <v>188</v>
      </c>
    </row>
    <row r="26" spans="1:2">
      <c r="A26" s="55" t="s">
        <v>143</v>
      </c>
      <c r="B26" t="s">
        <v>189</v>
      </c>
    </row>
    <row r="27" spans="1:2">
      <c r="A27" s="55" t="s">
        <v>149</v>
      </c>
      <c r="B27"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F924-FFA5-4E7A-AC36-CF17980F37BC}">
  <dimension ref="A2:A27"/>
  <sheetViews>
    <sheetView workbookViewId="0"/>
  </sheetViews>
  <sheetFormatPr defaultRowHeight="14.5"/>
  <sheetData>
    <row r="2" spans="1:1">
      <c r="A2" t="s">
        <v>193</v>
      </c>
    </row>
    <row r="11" spans="1:1">
      <c r="A11" t="s">
        <v>194</v>
      </c>
    </row>
    <row r="19" spans="1:1">
      <c r="A19" t="s">
        <v>195</v>
      </c>
    </row>
    <row r="27" spans="1:1">
      <c r="A27" t="s">
        <v>196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613D-46DE-46F0-85D7-8329030C2A10}">
  <dimension ref="B2:CR403"/>
  <sheetViews>
    <sheetView zoomScaleNormal="100" workbookViewId="0"/>
  </sheetViews>
  <sheetFormatPr defaultColWidth="9.1796875" defaultRowHeight="14.5"/>
  <cols>
    <col min="1" max="1" width="9.1796875" style="10"/>
    <col min="2" max="2" width="17.26953125" style="10" bestFit="1" customWidth="1"/>
    <col min="3" max="3" width="12.81640625" style="10" bestFit="1" customWidth="1"/>
    <col min="4" max="4" width="13" style="10" bestFit="1" customWidth="1"/>
    <col min="5" max="6" width="14.453125" style="10" bestFit="1" customWidth="1"/>
    <col min="7" max="7" width="14.7265625" style="10" bestFit="1" customWidth="1"/>
    <col min="8" max="8" width="17.453125" style="10" bestFit="1" customWidth="1"/>
    <col min="9" max="11" width="15.26953125" style="10" bestFit="1" customWidth="1"/>
    <col min="12" max="12" width="13.81640625" style="10" bestFit="1" customWidth="1"/>
    <col min="13" max="13" width="12.7265625" style="10" bestFit="1" customWidth="1"/>
    <col min="14" max="14" width="12.453125" style="10" bestFit="1" customWidth="1"/>
    <col min="15" max="15" width="14" style="10" bestFit="1" customWidth="1"/>
    <col min="16" max="16" width="14.1796875" style="10" bestFit="1" customWidth="1"/>
    <col min="17" max="22" width="12.7265625" style="10" bestFit="1" customWidth="1"/>
    <col min="23" max="23" width="12.81640625" style="10" bestFit="1" customWidth="1"/>
    <col min="24" max="24" width="12.7265625" style="10" bestFit="1" customWidth="1"/>
    <col min="25" max="25" width="12.81640625" style="10" bestFit="1" customWidth="1"/>
    <col min="26" max="26" width="11.7265625" style="10" bestFit="1" customWidth="1"/>
    <col min="27" max="27" width="12.81640625" style="10" bestFit="1" customWidth="1"/>
    <col min="28" max="16384" width="9.1796875" style="10"/>
  </cols>
  <sheetData>
    <row r="2" spans="2:96">
      <c r="B2" s="2" t="s">
        <v>0</v>
      </c>
      <c r="C2" s="19" t="s">
        <v>1</v>
      </c>
      <c r="D2" s="19" t="s">
        <v>2</v>
      </c>
      <c r="E2" s="19" t="s">
        <v>3</v>
      </c>
      <c r="F2" s="19" t="s">
        <v>4</v>
      </c>
      <c r="G2" s="19" t="s">
        <v>5</v>
      </c>
      <c r="H2" s="19" t="s">
        <v>6</v>
      </c>
      <c r="I2" s="19" t="s">
        <v>7</v>
      </c>
      <c r="J2" s="19" t="s">
        <v>8</v>
      </c>
      <c r="K2" s="19" t="s">
        <v>9</v>
      </c>
      <c r="L2" s="19" t="s">
        <v>10</v>
      </c>
      <c r="M2" s="19" t="s">
        <v>11</v>
      </c>
      <c r="N2" s="19" t="s">
        <v>12</v>
      </c>
      <c r="O2" s="19" t="s">
        <v>13</v>
      </c>
      <c r="P2" s="19" t="s">
        <v>14</v>
      </c>
      <c r="Q2" s="19" t="s">
        <v>15</v>
      </c>
      <c r="R2" s="19" t="s">
        <v>16</v>
      </c>
      <c r="S2" s="19" t="s">
        <v>17</v>
      </c>
      <c r="T2" s="19" t="s">
        <v>18</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row>
    <row r="3" spans="2:96">
      <c r="B3" s="1" t="s">
        <v>19</v>
      </c>
      <c r="C3" s="1">
        <v>-514.01702803800003</v>
      </c>
      <c r="D3" s="1">
        <v>-514.01842878900004</v>
      </c>
      <c r="E3" s="1">
        <v>-514.01728168700004</v>
      </c>
      <c r="F3" s="1">
        <v>-514.01664843000003</v>
      </c>
      <c r="G3" s="1">
        <v>-514.01680620299999</v>
      </c>
      <c r="H3" s="1">
        <v>-514.016989072</v>
      </c>
      <c r="I3" s="1">
        <v>-514.01664426599996</v>
      </c>
      <c r="J3" s="1">
        <v>-514.01666414900001</v>
      </c>
      <c r="K3" s="1">
        <v>-514.01664695099998</v>
      </c>
      <c r="L3" s="1">
        <v>-514.01712327099995</v>
      </c>
      <c r="M3" s="1">
        <v>-514.01686121499995</v>
      </c>
      <c r="N3" s="1">
        <v>-514.017395566</v>
      </c>
      <c r="O3" s="1">
        <v>-514.01752830999999</v>
      </c>
      <c r="P3" s="1">
        <v>-514.01708906900001</v>
      </c>
      <c r="Q3" s="1">
        <v>-514.01663959500002</v>
      </c>
      <c r="R3" s="1">
        <v>-514.01664683299998</v>
      </c>
      <c r="S3" s="1">
        <v>-514.01456869200001</v>
      </c>
      <c r="T3" s="1">
        <v>-514.01717523699995</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row>
    <row r="4" spans="2:96">
      <c r="B4" s="1" t="s">
        <v>20</v>
      </c>
      <c r="C4" s="1">
        <v>-721.84869202000004</v>
      </c>
      <c r="D4" s="1">
        <v>-531.67421314900002</v>
      </c>
      <c r="E4" s="1">
        <v>-441.514799923</v>
      </c>
      <c r="F4" s="1">
        <v>-441.58678355000001</v>
      </c>
      <c r="G4" s="1">
        <v>-441.591911966</v>
      </c>
      <c r="H4" s="1">
        <v>-441.58774813600002</v>
      </c>
      <c r="I4" s="1">
        <v>-441.59587808700002</v>
      </c>
      <c r="J4" s="1">
        <v>-554.68944411899997</v>
      </c>
      <c r="K4" s="1">
        <v>-554.66124022199995</v>
      </c>
      <c r="L4" s="1">
        <v>-554.68279197200002</v>
      </c>
      <c r="M4" s="1">
        <v>-629.91555176999998</v>
      </c>
      <c r="N4" s="1">
        <v>-629.91079944299997</v>
      </c>
      <c r="O4" s="1">
        <v>-629.91403203599998</v>
      </c>
      <c r="P4" s="1">
        <v>-629.90981724400001</v>
      </c>
      <c r="Q4" s="1">
        <v>-400.89683217300001</v>
      </c>
      <c r="R4" s="1">
        <v>-401.06654857400002</v>
      </c>
      <c r="S4" s="1">
        <v>-686.25107681999998</v>
      </c>
      <c r="T4" s="1">
        <v>-3351.3130771599999</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row>
    <row r="5" spans="2:96">
      <c r="B5" s="1" t="s">
        <v>21</v>
      </c>
      <c r="C5" s="1">
        <v>-1235.8731271500001</v>
      </c>
      <c r="D5" s="1">
        <v>-1045.6998664299999</v>
      </c>
      <c r="E5" s="1">
        <v>-955.532953787</v>
      </c>
      <c r="F5" s="1">
        <v>-955.60334501700004</v>
      </c>
      <c r="G5" s="1">
        <v>-955.61075117400003</v>
      </c>
      <c r="H5" s="1">
        <v>-955.60666269599994</v>
      </c>
      <c r="I5" s="1">
        <v>-955.61251927499995</v>
      </c>
      <c r="J5" s="1">
        <v>-1068.70544047</v>
      </c>
      <c r="K5" s="1">
        <v>-1068.6779130299999</v>
      </c>
      <c r="L5" s="1">
        <v>-1068.7013277900001</v>
      </c>
      <c r="M5" s="1">
        <v>-1143.93229256</v>
      </c>
      <c r="N5" s="1">
        <v>-1143.9317614500001</v>
      </c>
      <c r="O5" s="1">
        <v>-1143.9369832100001</v>
      </c>
      <c r="P5" s="1">
        <v>-1143.9299055500001</v>
      </c>
      <c r="Q5" s="1">
        <v>-914.91353140900003</v>
      </c>
      <c r="R5" s="1">
        <v>-915.08318999999995</v>
      </c>
      <c r="S5" s="1">
        <v>-1200.2654976900001</v>
      </c>
      <c r="T5" s="1">
        <v>-3865.3386974599998</v>
      </c>
      <c r="U5" s="1"/>
      <c r="V5" s="1" t="s">
        <v>21</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row>
    <row r="6" spans="2:96">
      <c r="B6" s="1" t="s">
        <v>158</v>
      </c>
      <c r="C6" s="1">
        <f t="shared" ref="C6:T6" si="0">(C5-C4-C3)*627.5095</f>
        <v>-4.6480205973702402</v>
      </c>
      <c r="D6" s="1">
        <f t="shared" si="0"/>
        <v>-4.53343736258857</v>
      </c>
      <c r="E6" s="1">
        <f t="shared" si="0"/>
        <v>-0.5472993531222663</v>
      </c>
      <c r="F6" s="1">
        <f t="shared" si="0"/>
        <v>5.4570108684863609E-2</v>
      </c>
      <c r="G6" s="1">
        <f t="shared" si="0"/>
        <v>-1.2757299510750388</v>
      </c>
      <c r="H6" s="1">
        <f t="shared" si="0"/>
        <v>-1.2082620121256389</v>
      </c>
      <c r="I6" s="1">
        <f t="shared" si="0"/>
        <v>1.9314742180032453E-3</v>
      </c>
      <c r="J6" s="1">
        <f t="shared" si="0"/>
        <v>0.41904958907782841</v>
      </c>
      <c r="K6" s="1">
        <f t="shared" si="0"/>
        <v>-1.622551312186505E-2</v>
      </c>
      <c r="L6" s="1">
        <f t="shared" si="0"/>
        <v>-0.88638666175065783</v>
      </c>
      <c r="M6" s="1">
        <f t="shared" si="0"/>
        <v>7.5567831523275009E-2</v>
      </c>
      <c r="N6" s="1">
        <f t="shared" si="0"/>
        <v>-2.2379756087453928</v>
      </c>
      <c r="O6" s="1">
        <f t="shared" si="0"/>
        <v>-3.4028986772948229</v>
      </c>
      <c r="P6" s="1">
        <f t="shared" si="0"/>
        <v>-1.8820497102766076</v>
      </c>
      <c r="Q6" s="1">
        <f t="shared" si="0"/>
        <v>-3.74252940939582E-2</v>
      </c>
      <c r="R6" s="1">
        <f t="shared" si="0"/>
        <v>3.3929438685632364E-3</v>
      </c>
      <c r="S6" s="1">
        <f t="shared" si="0"/>
        <v>9.275970925700551E-2</v>
      </c>
      <c r="T6" s="1">
        <f t="shared" si="0"/>
        <v>-5.2993572605694679</v>
      </c>
      <c r="U6" s="1"/>
      <c r="V6" s="1">
        <f>SUM(C6:T6)</f>
        <v>-25.327796345504989</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row>
    <row r="7" spans="2:96">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row>
    <row r="8" spans="2:96">
      <c r="B8" s="2" t="s">
        <v>22</v>
      </c>
      <c r="C8" s="3" t="s">
        <v>1</v>
      </c>
      <c r="D8" s="3" t="s">
        <v>2</v>
      </c>
      <c r="E8" s="3" t="s">
        <v>3</v>
      </c>
      <c r="F8" s="3" t="s">
        <v>4</v>
      </c>
      <c r="G8" s="3" t="s">
        <v>23</v>
      </c>
      <c r="H8" s="3" t="s">
        <v>6</v>
      </c>
      <c r="I8" s="3" t="s">
        <v>7</v>
      </c>
      <c r="J8" s="3" t="s">
        <v>10</v>
      </c>
      <c r="K8" s="3" t="s">
        <v>9</v>
      </c>
      <c r="L8" s="3" t="s">
        <v>8</v>
      </c>
      <c r="M8" s="3" t="s">
        <v>24</v>
      </c>
      <c r="N8" s="3" t="s">
        <v>25</v>
      </c>
      <c r="O8" s="3" t="s">
        <v>26</v>
      </c>
      <c r="P8" s="3" t="s">
        <v>27</v>
      </c>
      <c r="Q8" s="3" t="s">
        <v>15</v>
      </c>
      <c r="R8" s="3" t="s">
        <v>16</v>
      </c>
      <c r="S8" s="3" t="s">
        <v>17</v>
      </c>
      <c r="T8" s="3" t="s">
        <v>28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row>
    <row r="9" spans="2:96">
      <c r="B9" s="1" t="s">
        <v>19</v>
      </c>
      <c r="C9" s="1">
        <v>-515.39554904299996</v>
      </c>
      <c r="D9" s="1">
        <v>-515.39605700699997</v>
      </c>
      <c r="E9" s="1">
        <v>-515.39554638599998</v>
      </c>
      <c r="F9" s="1">
        <v>-515.395834369</v>
      </c>
      <c r="G9" s="1">
        <v>-515.395283425</v>
      </c>
      <c r="H9" s="1">
        <v>-441.59211153400003</v>
      </c>
      <c r="I9" s="1">
        <v>-515.39529295199998</v>
      </c>
      <c r="J9" s="1">
        <v>-515.39529108900001</v>
      </c>
      <c r="K9" s="1">
        <v>-515.39530958499995</v>
      </c>
      <c r="L9" s="1">
        <v>-515.39553824699999</v>
      </c>
      <c r="M9" s="1">
        <v>-515.39566590599998</v>
      </c>
      <c r="N9" s="1">
        <v>-515.39554682999994</v>
      </c>
      <c r="O9" s="1">
        <v>-515.39673411700005</v>
      </c>
      <c r="P9" s="1">
        <v>-515.39608854100004</v>
      </c>
      <c r="Q9" s="1">
        <v>-515.39528539900004</v>
      </c>
      <c r="R9" s="1">
        <v>-515.39528555899994</v>
      </c>
      <c r="S9" s="1">
        <v>-515.39528634099997</v>
      </c>
      <c r="T9" s="1">
        <v>-515.39671055199994</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row>
    <row r="10" spans="2:96">
      <c r="B10" s="1" t="s">
        <v>20</v>
      </c>
      <c r="C10" s="1">
        <v>-721.86483412500002</v>
      </c>
      <c r="D10" s="1">
        <v>-531.68232275000003</v>
      </c>
      <c r="E10" s="1">
        <v>-441.56748527500002</v>
      </c>
      <c r="F10" s="1">
        <v>-441.55424360400002</v>
      </c>
      <c r="G10" s="1">
        <v>-441.595876299</v>
      </c>
      <c r="H10" s="1">
        <v>-515.39544663000004</v>
      </c>
      <c r="I10" s="1">
        <v>-366.34491971099999</v>
      </c>
      <c r="J10" s="1">
        <v>-554.65998002100002</v>
      </c>
      <c r="K10" s="1">
        <v>-554.68945902500002</v>
      </c>
      <c r="L10" s="1">
        <v>-554.67792452900005</v>
      </c>
      <c r="M10" s="1">
        <v>-629.91574206500002</v>
      </c>
      <c r="N10" s="1">
        <v>-629.91205198099999</v>
      </c>
      <c r="O10" s="1">
        <v>-629.91033324299997</v>
      </c>
      <c r="P10" s="1">
        <v>-629.91485496500002</v>
      </c>
      <c r="Q10" s="1">
        <v>-401.062358007</v>
      </c>
      <c r="R10" s="1">
        <v>-401.06908648199999</v>
      </c>
      <c r="S10" s="1">
        <v>-686.25107465099995</v>
      </c>
      <c r="T10" s="1">
        <v>-3351.3133813899999</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row>
    <row r="11" spans="2:96">
      <c r="B11" s="1" t="s">
        <v>21</v>
      </c>
      <c r="C11" s="1">
        <v>-1237.26257108</v>
      </c>
      <c r="D11" s="1">
        <v>-1047.0847872700001</v>
      </c>
      <c r="E11" s="1">
        <v>-956.96512393900002</v>
      </c>
      <c r="F11" s="1">
        <v>-956.95377239899994</v>
      </c>
      <c r="G11" s="1">
        <v>-956.99119112899996</v>
      </c>
      <c r="H11" s="1">
        <v>-956.98714894600005</v>
      </c>
      <c r="I11" s="1">
        <v>-881.74007855299999</v>
      </c>
      <c r="J11" s="1">
        <v>-1070.05552547</v>
      </c>
      <c r="K11" s="1">
        <v>-1070.0853105599999</v>
      </c>
      <c r="L11" s="1">
        <v>-1070.07395344</v>
      </c>
      <c r="M11" s="1">
        <v>-1145.3122399199999</v>
      </c>
      <c r="N11" s="1">
        <v>-1145.30783028</v>
      </c>
      <c r="O11" s="1">
        <v>-1145.31302241</v>
      </c>
      <c r="P11" s="1">
        <v>-1145.31582114</v>
      </c>
      <c r="Q11" s="1">
        <v>-916.45733112799996</v>
      </c>
      <c r="R11" s="1">
        <v>-916.464405382</v>
      </c>
      <c r="S11" s="1">
        <v>-1201.6463655800001</v>
      </c>
      <c r="T11" s="1">
        <v>-3866.7194628900002</v>
      </c>
      <c r="U11" s="1"/>
      <c r="V11" s="1" t="s">
        <v>29</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row>
    <row r="12" spans="2:96">
      <c r="B12" s="1" t="s">
        <v>158</v>
      </c>
      <c r="C12" s="1">
        <f t="shared" ref="C12:T12" si="1">(C11-C10-C9)*627.5095</f>
        <v>-1.3729355652064363</v>
      </c>
      <c r="D12" s="1">
        <f t="shared" si="1"/>
        <v>-4.0207752789443365</v>
      </c>
      <c r="E12" s="1">
        <f t="shared" si="1"/>
        <v>-1.3129243216182205</v>
      </c>
      <c r="F12" s="1">
        <f t="shared" si="1"/>
        <v>-2.3182874119996439</v>
      </c>
      <c r="G12" s="1">
        <f t="shared" si="1"/>
        <v>-1.9706935821643526E-2</v>
      </c>
      <c r="H12" s="1">
        <f t="shared" si="1"/>
        <v>0.25678818258085107</v>
      </c>
      <c r="I12" s="1">
        <f t="shared" si="1"/>
        <v>8.4155299030138908E-2</v>
      </c>
      <c r="J12" s="1">
        <f t="shared" si="1"/>
        <v>-0.15961331641080956</v>
      </c>
      <c r="K12" s="1">
        <f t="shared" si="1"/>
        <v>-0.34007877349748966</v>
      </c>
      <c r="L12" s="1">
        <f t="shared" si="1"/>
        <v>-0.30789632126172445</v>
      </c>
      <c r="M12" s="1">
        <f t="shared" si="1"/>
        <v>-0.52205590096321353</v>
      </c>
      <c r="N12" s="1">
        <f t="shared" si="1"/>
        <v>-0.14524899647280246</v>
      </c>
      <c r="O12" s="1">
        <f t="shared" si="1"/>
        <v>-3.7368504479821518</v>
      </c>
      <c r="P12" s="1">
        <f t="shared" si="1"/>
        <v>-3.060761672502704</v>
      </c>
      <c r="Q12" s="1">
        <f t="shared" si="1"/>
        <v>0.19595741165604766</v>
      </c>
      <c r="R12" s="1">
        <f t="shared" si="1"/>
        <v>-2.0921794278491574E-2</v>
      </c>
      <c r="S12" s="1">
        <f t="shared" si="1"/>
        <v>-2.8790136726140644E-3</v>
      </c>
      <c r="T12" s="1">
        <f t="shared" si="1"/>
        <v>-5.8803588942004712</v>
      </c>
      <c r="U12" s="1"/>
      <c r="V12" s="1">
        <f>SUM(C12:T12)</f>
        <v>-22.684393751565722</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row>
    <row r="13" spans="2:96">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2:96">
      <c r="B14" s="2" t="s">
        <v>30</v>
      </c>
      <c r="C14" s="3" t="s">
        <v>31</v>
      </c>
      <c r="D14" s="3" t="s">
        <v>1</v>
      </c>
      <c r="E14" s="3" t="s">
        <v>32</v>
      </c>
      <c r="F14" s="3" t="s">
        <v>33</v>
      </c>
      <c r="G14" s="3" t="s">
        <v>34</v>
      </c>
      <c r="H14" s="3" t="s">
        <v>35</v>
      </c>
      <c r="I14" s="3" t="s">
        <v>3</v>
      </c>
      <c r="J14" s="3" t="s">
        <v>8</v>
      </c>
      <c r="K14" s="3" t="s">
        <v>36</v>
      </c>
      <c r="L14" s="3" t="s">
        <v>37</v>
      </c>
      <c r="M14" s="3" t="s">
        <v>17</v>
      </c>
      <c r="N14" s="3" t="s">
        <v>11</v>
      </c>
      <c r="O14" s="3" t="s">
        <v>38</v>
      </c>
      <c r="P14" s="3" t="s">
        <v>39</v>
      </c>
      <c r="S14" s="1"/>
      <c r="T14" s="15"/>
      <c r="U14" s="15"/>
      <c r="V14" s="15"/>
      <c r="W14" s="15"/>
      <c r="X14" s="15"/>
      <c r="Y14" s="15"/>
      <c r="Z14" s="15"/>
      <c r="AA14" s="15"/>
      <c r="AB14" s="15"/>
      <c r="AC14" s="15"/>
      <c r="AD14" s="15"/>
      <c r="AE14" s="15"/>
      <c r="AF14" s="15"/>
      <c r="AG14" s="15"/>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row>
    <row r="15" spans="2:96">
      <c r="B15" s="1" t="s">
        <v>19</v>
      </c>
      <c r="C15" s="1">
        <v>-514.13774447000003</v>
      </c>
      <c r="D15" s="1">
        <v>-514.13793972300004</v>
      </c>
      <c r="E15" s="1">
        <v>-514.13776896000002</v>
      </c>
      <c r="F15" s="1">
        <v>-514.13820384400003</v>
      </c>
      <c r="G15" s="1">
        <v>-514.13780389299995</v>
      </c>
      <c r="H15" s="1">
        <v>-514.13781688200004</v>
      </c>
      <c r="I15" s="1">
        <v>-514.13799706899999</v>
      </c>
      <c r="J15" s="1">
        <v>-514.13852205000001</v>
      </c>
      <c r="K15" s="1">
        <v>-514.13775211300003</v>
      </c>
      <c r="L15" s="1">
        <v>-514.13775912799997</v>
      </c>
      <c r="M15" s="1">
        <v>-514.13784047199999</v>
      </c>
      <c r="N15" s="1">
        <v>-514.13970050900002</v>
      </c>
      <c r="O15" s="1">
        <v>-514.13794780800004</v>
      </c>
      <c r="P15" s="1">
        <v>-514.13794827000004</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row>
    <row r="16" spans="2:96">
      <c r="B16" s="1" t="s">
        <v>20</v>
      </c>
      <c r="C16" s="1">
        <v>-323.67966085</v>
      </c>
      <c r="D16" s="1">
        <v>-721.86419120200003</v>
      </c>
      <c r="E16" s="1">
        <v>-284.37848683300001</v>
      </c>
      <c r="F16" s="1">
        <v>-284.37872733900002</v>
      </c>
      <c r="G16" s="1">
        <v>-284.38308599700002</v>
      </c>
      <c r="H16" s="1">
        <v>-548.65761255300004</v>
      </c>
      <c r="I16" s="1">
        <v>-441.59216785400002</v>
      </c>
      <c r="J16" s="1">
        <v>-554.69320485900005</v>
      </c>
      <c r="K16" s="1">
        <v>-398.85971377599998</v>
      </c>
      <c r="L16" s="1">
        <v>-438.21227939800002</v>
      </c>
      <c r="M16" s="1">
        <v>-686.24608336599999</v>
      </c>
      <c r="N16" s="1">
        <v>-629.91554969000003</v>
      </c>
      <c r="O16" s="1">
        <v>-402.29324695999998</v>
      </c>
      <c r="P16" s="1">
        <v>-402.272721768</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row>
    <row r="17" spans="2:96">
      <c r="B17" s="1" t="s">
        <v>21</v>
      </c>
      <c r="C17" s="1">
        <v>-837.81727032100002</v>
      </c>
      <c r="D17" s="1">
        <v>-1236.00444197</v>
      </c>
      <c r="E17" s="1">
        <v>-798.51625614199997</v>
      </c>
      <c r="F17" s="1">
        <v>-798.52241857000001</v>
      </c>
      <c r="G17" s="1">
        <v>-798.52183612500005</v>
      </c>
      <c r="H17" s="1">
        <v>-1062.7951774600001</v>
      </c>
      <c r="I17" s="1">
        <v>-955.73047802500002</v>
      </c>
      <c r="J17" s="1">
        <v>-1068.83855354</v>
      </c>
      <c r="K17" s="1">
        <v>-912.99722492900003</v>
      </c>
      <c r="L17" s="1">
        <v>-952.35026666500005</v>
      </c>
      <c r="M17" s="1">
        <v>-1200.3842271200001</v>
      </c>
      <c r="N17" s="1">
        <v>-1144.08061875</v>
      </c>
      <c r="O17" s="1">
        <v>-916.43132064400004</v>
      </c>
      <c r="P17" s="1">
        <v>-916.41077403199995</v>
      </c>
      <c r="R17" s="10" t="s">
        <v>40</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row>
    <row r="18" spans="2:96">
      <c r="B18" s="1" t="s">
        <v>158</v>
      </c>
      <c r="C18" s="1">
        <f t="shared" ref="C18:P18" si="2">(C17-C16-C15)*627.5095</f>
        <v>8.4713154997273138E-2</v>
      </c>
      <c r="D18" s="1">
        <f t="shared" si="2"/>
        <v>-1.4502026923912106</v>
      </c>
      <c r="E18" s="1">
        <f t="shared" si="2"/>
        <v>-2.1900078234489228E-4</v>
      </c>
      <c r="F18" s="1">
        <f t="shared" si="2"/>
        <v>-3.4433874726868519</v>
      </c>
      <c r="G18" s="1">
        <f t="shared" si="2"/>
        <v>-0.59377145181318602</v>
      </c>
      <c r="H18" s="1">
        <f t="shared" si="2"/>
        <v>0.15811670624317692</v>
      </c>
      <c r="I18" s="1">
        <f t="shared" si="2"/>
        <v>-0.19647447950899516</v>
      </c>
      <c r="J18" s="1">
        <f t="shared" si="2"/>
        <v>-4.2837758054738959</v>
      </c>
      <c r="K18" s="1">
        <f t="shared" si="2"/>
        <v>0.15120468907496765</v>
      </c>
      <c r="L18" s="1">
        <f t="shared" si="2"/>
        <v>-0.14315938982096293</v>
      </c>
      <c r="M18" s="1">
        <f t="shared" si="2"/>
        <v>-0.19031233625310137</v>
      </c>
      <c r="N18" s="1">
        <f t="shared" si="2"/>
        <v>-15.919006753689715</v>
      </c>
      <c r="O18" s="1">
        <f t="shared" si="2"/>
        <v>-7.8988385874544861E-2</v>
      </c>
      <c r="P18" s="1">
        <f t="shared" si="2"/>
        <v>-6.52572228893884E-2</v>
      </c>
      <c r="R18" s="10">
        <f>SUM(C18:P18)</f>
        <v>-25.970520440868782</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row>
    <row r="19" spans="2:96">
      <c r="B19" s="1"/>
      <c r="C19" s="1"/>
      <c r="D19" s="1"/>
      <c r="E19" s="1"/>
      <c r="F19" s="1"/>
      <c r="G19" s="1"/>
      <c r="H19" s="1"/>
      <c r="I19" s="1"/>
      <c r="J19" s="1"/>
      <c r="K19" s="1"/>
      <c r="L19" s="1"/>
      <c r="M19" s="1"/>
      <c r="N19" s="1"/>
      <c r="O19" s="1"/>
      <c r="P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row>
    <row r="20" spans="2:96">
      <c r="B20" s="2" t="s">
        <v>41</v>
      </c>
      <c r="C20" s="3" t="s">
        <v>31</v>
      </c>
      <c r="D20" s="3" t="s">
        <v>1</v>
      </c>
      <c r="E20" s="3" t="s">
        <v>32</v>
      </c>
      <c r="F20" s="3" t="s">
        <v>33</v>
      </c>
      <c r="G20" s="3" t="s">
        <v>34</v>
      </c>
      <c r="H20" s="3" t="s">
        <v>35</v>
      </c>
      <c r="I20" s="3" t="s">
        <v>3</v>
      </c>
      <c r="J20" s="3" t="s">
        <v>8</v>
      </c>
      <c r="K20" s="3" t="s">
        <v>36</v>
      </c>
      <c r="L20" s="3" t="s">
        <v>42</v>
      </c>
      <c r="M20" s="3" t="s">
        <v>17</v>
      </c>
      <c r="N20" s="3" t="s">
        <v>11</v>
      </c>
      <c r="O20" s="3" t="s">
        <v>38</v>
      </c>
      <c r="P20" s="3" t="s">
        <v>39</v>
      </c>
      <c r="Q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row>
    <row r="21" spans="2:96">
      <c r="B21" s="1" t="s">
        <v>19</v>
      </c>
      <c r="C21" s="1">
        <v>-515.39466663099995</v>
      </c>
      <c r="D21" s="1">
        <v>-515.39491507299999</v>
      </c>
      <c r="E21" s="1">
        <v>-515.39541159099997</v>
      </c>
      <c r="F21" s="1">
        <v>-515.39511602300001</v>
      </c>
      <c r="G21" s="1">
        <v>-515.39466141299999</v>
      </c>
      <c r="H21" s="1">
        <v>-515.39538457100002</v>
      </c>
      <c r="I21" s="1">
        <v>-515.394694577</v>
      </c>
      <c r="J21" s="1">
        <v>-515.39488546699999</v>
      </c>
      <c r="K21" s="1">
        <v>-515.39465924599995</v>
      </c>
      <c r="L21" s="1">
        <v>-515.39465944599999</v>
      </c>
      <c r="M21" s="1">
        <v>-515.39480904599998</v>
      </c>
      <c r="N21" s="1">
        <v>-515.39648341300006</v>
      </c>
      <c r="O21" s="1">
        <v>-515.39503294300005</v>
      </c>
      <c r="P21" s="1">
        <v>-515.39514396000004</v>
      </c>
      <c r="Q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row>
    <row r="22" spans="2:96">
      <c r="B22" s="1" t="s">
        <v>20</v>
      </c>
      <c r="C22" s="1">
        <v>-323.67968577400001</v>
      </c>
      <c r="D22" s="1">
        <v>-721.86161770700005</v>
      </c>
      <c r="E22" s="1">
        <v>-284.37900022500003</v>
      </c>
      <c r="F22" s="1">
        <v>-284.383519675</v>
      </c>
      <c r="G22" s="1">
        <v>-284.37846910500002</v>
      </c>
      <c r="H22" s="1">
        <v>-548.65782440800001</v>
      </c>
      <c r="I22" s="1">
        <v>-402.29311139499998</v>
      </c>
      <c r="J22" s="1">
        <v>-554.69292560600002</v>
      </c>
      <c r="K22" s="1">
        <f xml:space="preserve">  -398.849199069</f>
        <v>-398.84919906900001</v>
      </c>
      <c r="L22" s="1">
        <v>-438.21240174399998</v>
      </c>
      <c r="M22" s="1">
        <v>-686.24157970600004</v>
      </c>
      <c r="N22" s="1">
        <v>-629.917593872</v>
      </c>
      <c r="O22" s="1">
        <v>-402.27290702099998</v>
      </c>
      <c r="P22" s="1">
        <v>-441.592074067</v>
      </c>
      <c r="Q22" s="1"/>
      <c r="R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row>
    <row r="23" spans="2:96">
      <c r="B23" s="1" t="s">
        <v>21</v>
      </c>
      <c r="C23" s="1">
        <v>-839.07467626899995</v>
      </c>
      <c r="D23" s="1">
        <v>-1237.2581133000001</v>
      </c>
      <c r="E23" s="1">
        <v>-799.78272601100002</v>
      </c>
      <c r="F23" s="1">
        <v>-799.78228046699996</v>
      </c>
      <c r="G23" s="1">
        <v>-799.773148225</v>
      </c>
      <c r="H23" s="1">
        <v>-1064.06212218</v>
      </c>
      <c r="I23" s="1">
        <v>-917.68788703200005</v>
      </c>
      <c r="J23" s="1">
        <v>-1070.08838515</v>
      </c>
      <c r="K23" s="1">
        <v>-914.24430624700005</v>
      </c>
      <c r="L23" s="1">
        <v>-953.60663336699997</v>
      </c>
      <c r="M23" s="1">
        <v>-1201.63828661</v>
      </c>
      <c r="N23" s="1">
        <v>-1145.3174589299999</v>
      </c>
      <c r="O23" s="1">
        <v>-917.67196286299998</v>
      </c>
      <c r="P23" s="1">
        <v>-956.98938826100004</v>
      </c>
      <c r="Q23" s="1"/>
      <c r="R23" s="1" t="s">
        <v>21</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row>
    <row r="24" spans="2:96">
      <c r="B24" s="1" t="s">
        <v>158</v>
      </c>
      <c r="C24" s="1">
        <f t="shared" ref="C24:P24" si="3">(C23-C22-C21)*627.5095</f>
        <v>-0.20322773674050432</v>
      </c>
      <c r="D24" s="1">
        <f t="shared" si="3"/>
        <v>-0.99179131497850992</v>
      </c>
      <c r="E24" s="1">
        <f t="shared" si="3"/>
        <v>-5.2172363473684342</v>
      </c>
      <c r="F24" s="1">
        <f t="shared" si="3"/>
        <v>-2.2871271727726818</v>
      </c>
      <c r="G24" s="1">
        <f t="shared" si="3"/>
        <v>-1.111131070621019E-2</v>
      </c>
      <c r="H24" s="1">
        <f t="shared" si="3"/>
        <v>-5.5931183028640303</v>
      </c>
      <c r="I24" s="1">
        <f t="shared" si="3"/>
        <v>-5.0865920114217658E-2</v>
      </c>
      <c r="J24" s="1">
        <f t="shared" si="3"/>
        <v>-0.36023877123791326</v>
      </c>
      <c r="K24" s="1">
        <f t="shared" si="3"/>
        <v>-0.28108158538084693</v>
      </c>
      <c r="L24" s="1">
        <f t="shared" si="3"/>
        <v>0.26846299681563979</v>
      </c>
      <c r="M24" s="1">
        <f t="shared" si="3"/>
        <v>-1.1909239246551642</v>
      </c>
      <c r="N24" s="1">
        <f t="shared" si="3"/>
        <v>-2.1220143630501269</v>
      </c>
      <c r="O24" s="1">
        <f t="shared" si="3"/>
        <v>-2.5244073400442426</v>
      </c>
      <c r="P24" s="1">
        <f t="shared" si="3"/>
        <v>-1.3618424522259565</v>
      </c>
      <c r="Q24" s="1"/>
      <c r="R24" s="1">
        <f>SUM(C24:N24)</f>
        <v>-18.040273753053</v>
      </c>
      <c r="U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2:96">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2:96">
      <c r="B26" s="2" t="s">
        <v>43</v>
      </c>
      <c r="C26" s="3" t="s">
        <v>44</v>
      </c>
      <c r="D26" s="3" t="s">
        <v>45</v>
      </c>
      <c r="E26" s="3" t="s">
        <v>46</v>
      </c>
      <c r="F26" s="3" t="s">
        <v>32</v>
      </c>
      <c r="G26" s="3" t="s">
        <v>35</v>
      </c>
      <c r="H26" s="3" t="s">
        <v>8</v>
      </c>
      <c r="I26" s="3" t="s">
        <v>15</v>
      </c>
      <c r="J26" s="3" t="s">
        <v>16</v>
      </c>
      <c r="K26" s="3" t="s">
        <v>36</v>
      </c>
      <c r="L26" s="3" t="s">
        <v>47</v>
      </c>
      <c r="M26" s="3" t="s">
        <v>42</v>
      </c>
      <c r="N26" s="3" t="s">
        <v>17</v>
      </c>
      <c r="O26" s="3" t="s">
        <v>11</v>
      </c>
      <c r="P26" s="3" t="s">
        <v>12</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2:96">
      <c r="B27" s="1" t="s">
        <v>19</v>
      </c>
      <c r="C27" s="1">
        <v>-514.13232489799998</v>
      </c>
      <c r="D27" s="1">
        <v>-514.13245019800002</v>
      </c>
      <c r="E27" s="1">
        <v>-514.13278760200001</v>
      </c>
      <c r="F27" s="1">
        <v>-514.13239738000004</v>
      </c>
      <c r="G27" s="1">
        <v>-514.13329739699998</v>
      </c>
      <c r="H27" s="1">
        <v>-514.13234748399998</v>
      </c>
      <c r="I27" s="1">
        <v>-514.13247477000004</v>
      </c>
      <c r="J27" s="1">
        <v>-514.13307673300005</v>
      </c>
      <c r="K27" s="1">
        <v>-514.13220265699999</v>
      </c>
      <c r="L27" s="1">
        <v>-514.13233466999998</v>
      </c>
      <c r="M27" s="1">
        <v>-514.13244795499998</v>
      </c>
      <c r="N27" s="1">
        <v>-514.13269202399999</v>
      </c>
      <c r="O27" s="1">
        <v>-514.13291532799997</v>
      </c>
      <c r="P27" s="1">
        <v>-514.13291532799997</v>
      </c>
      <c r="Q27" s="1"/>
      <c r="R27" s="1"/>
      <c r="S27" s="1"/>
      <c r="T27" s="1"/>
      <c r="U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row>
    <row r="28" spans="2:96">
      <c r="B28" s="1" t="s">
        <v>20</v>
      </c>
      <c r="C28" s="1">
        <v>-606.82598543799998</v>
      </c>
      <c r="D28" s="1">
        <v>-550.96776212099996</v>
      </c>
      <c r="E28" s="1">
        <v>-550.95130512399999</v>
      </c>
      <c r="F28" s="1">
        <v>-284.38810013699998</v>
      </c>
      <c r="G28" s="1">
        <v>-548.690778024</v>
      </c>
      <c r="H28" s="1">
        <v>-554.69857007200005</v>
      </c>
      <c r="I28" s="1">
        <v>-401.06300123099999</v>
      </c>
      <c r="J28" s="1">
        <v>-401.07389916599999</v>
      </c>
      <c r="K28" s="1">
        <v>-398.90119446599999</v>
      </c>
      <c r="L28" s="1">
        <v>-398.863195652</v>
      </c>
      <c r="M28" s="1">
        <v>-438.16229571700001</v>
      </c>
      <c r="N28" s="1">
        <v>-686.25143931399998</v>
      </c>
      <c r="O28" s="1">
        <v>-629.91495271600002</v>
      </c>
      <c r="P28" s="1">
        <v>-629.91495271600002</v>
      </c>
      <c r="Q28" s="1"/>
      <c r="R28" s="1"/>
      <c r="S28" s="1"/>
      <c r="T28" s="1"/>
      <c r="U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2:96">
      <c r="B29" s="1" t="s">
        <v>21</v>
      </c>
      <c r="C29" s="1">
        <v>-1120.9569731199999</v>
      </c>
      <c r="D29" s="1">
        <v>-1065.12609047</v>
      </c>
      <c r="E29" s="1">
        <v>-1065.09137448</v>
      </c>
      <c r="F29" s="1">
        <v>-798.51903497399996</v>
      </c>
      <c r="G29" s="1">
        <v>-1062.8303070699999</v>
      </c>
      <c r="H29" s="1">
        <v>-1068.83207051</v>
      </c>
      <c r="I29" s="1">
        <v>-915.20101090200001</v>
      </c>
      <c r="J29" s="1">
        <v>-915.211100504</v>
      </c>
      <c r="K29" s="1">
        <v>-913.03419666699995</v>
      </c>
      <c r="L29" s="1">
        <v>-912.99639197900001</v>
      </c>
      <c r="M29" s="1">
        <v>-952.29828547299996</v>
      </c>
      <c r="N29" s="1">
        <v>-1200.3861722700001</v>
      </c>
      <c r="O29" s="1">
        <v>-1144.05814373</v>
      </c>
      <c r="P29" s="1">
        <v>-1144.05814373</v>
      </c>
      <c r="Q29" s="1"/>
      <c r="R29" s="1" t="s">
        <v>29</v>
      </c>
      <c r="S29" s="1"/>
      <c r="T29" s="1"/>
      <c r="U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row>
    <row r="30" spans="2:96">
      <c r="B30" s="1" t="s">
        <v>158</v>
      </c>
      <c r="C30" s="1">
        <f t="shared" ref="C30:P30" si="4">(C29-C28-C27)*627.5095</f>
        <v>0.83911574356734564</v>
      </c>
      <c r="D30" s="1">
        <f t="shared" si="4"/>
        <v>-16.238785594952692</v>
      </c>
      <c r="E30" s="1">
        <f t="shared" si="4"/>
        <v>-4.5693698116747576</v>
      </c>
      <c r="F30" s="1">
        <f t="shared" si="4"/>
        <v>0.91775962665998712</v>
      </c>
      <c r="G30" s="1">
        <f t="shared" si="4"/>
        <v>-3.9104189481120337</v>
      </c>
      <c r="H30" s="1">
        <f t="shared" si="4"/>
        <v>-0.7234895880396861</v>
      </c>
      <c r="I30" s="1">
        <f t="shared" si="4"/>
        <v>-3.4732029590087006</v>
      </c>
      <c r="J30" s="1">
        <f t="shared" si="4"/>
        <v>-2.5882288212571858</v>
      </c>
      <c r="K30" s="1">
        <f t="shared" si="4"/>
        <v>-0.50172145564315429</v>
      </c>
      <c r="L30" s="1">
        <f t="shared" si="4"/>
        <v>-0.54069795322461545</v>
      </c>
      <c r="M30" s="1">
        <f t="shared" si="4"/>
        <v>-2.2225137745988479</v>
      </c>
      <c r="N30" s="1">
        <f t="shared" si="4"/>
        <v>-1.2807042189252669</v>
      </c>
      <c r="O30" s="1">
        <f t="shared" si="4"/>
        <v>-6.4480905840169687</v>
      </c>
      <c r="P30" s="1">
        <f t="shared" si="4"/>
        <v>-6.4480905840169687</v>
      </c>
      <c r="Q30" s="1"/>
      <c r="R30" s="1">
        <f>SUM(C30:P30)</f>
        <v>-47.188438923243538</v>
      </c>
      <c r="S30" s="1"/>
      <c r="T30" s="1"/>
      <c r="U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row>
    <row r="31" spans="2:96">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row>
    <row r="32" spans="2:96">
      <c r="B32" s="2" t="s">
        <v>48</v>
      </c>
      <c r="C32" s="3" t="s">
        <v>44</v>
      </c>
      <c r="D32" s="3" t="s">
        <v>45</v>
      </c>
      <c r="E32" s="3" t="s">
        <v>46</v>
      </c>
      <c r="F32" s="3" t="s">
        <v>32</v>
      </c>
      <c r="G32" s="3" t="s">
        <v>35</v>
      </c>
      <c r="H32" s="3" t="s">
        <v>8</v>
      </c>
      <c r="I32" s="3" t="s">
        <v>15</v>
      </c>
      <c r="J32" s="3" t="s">
        <v>16</v>
      </c>
      <c r="K32" s="3" t="s">
        <v>36</v>
      </c>
      <c r="L32" s="3" t="s">
        <v>47</v>
      </c>
      <c r="M32" s="3" t="s">
        <v>42</v>
      </c>
      <c r="N32" s="3" t="s">
        <v>17</v>
      </c>
      <c r="O32" s="3" t="s">
        <v>11</v>
      </c>
      <c r="P32" s="3" t="s">
        <v>12</v>
      </c>
      <c r="Q32" s="1"/>
      <c r="R32" s="1"/>
      <c r="S32" s="1"/>
      <c r="T32" s="1"/>
      <c r="U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row>
    <row r="33" spans="2:96">
      <c r="B33" s="1" t="s">
        <v>19</v>
      </c>
      <c r="C33" s="1">
        <v>-515.38823889299999</v>
      </c>
      <c r="D33" s="1">
        <v>-515.38846737999995</v>
      </c>
      <c r="E33" s="1">
        <v>-515.38902595699994</v>
      </c>
      <c r="F33" s="1">
        <v>-515.38838321399999</v>
      </c>
      <c r="G33" s="1">
        <v>-515.38942562199998</v>
      </c>
      <c r="H33" s="1">
        <v>-515.38851747399997</v>
      </c>
      <c r="I33" s="1">
        <v>-515.38851030199999</v>
      </c>
      <c r="J33" s="1">
        <v>-515.38857081100002</v>
      </c>
      <c r="K33" s="1">
        <v>-515.38828264100005</v>
      </c>
      <c r="L33" s="1">
        <v>-515.38828630199998</v>
      </c>
      <c r="M33" s="1">
        <v>-515.38871434600003</v>
      </c>
      <c r="N33" s="1">
        <v>-515.38889915699997</v>
      </c>
      <c r="O33" s="1">
        <v>-515.38844715000005</v>
      </c>
      <c r="P33" s="1">
        <v>-515.38859750500001</v>
      </c>
      <c r="Q33" s="1"/>
      <c r="R33" s="1"/>
      <c r="S33" s="1"/>
      <c r="T33" s="1"/>
      <c r="U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row>
    <row r="34" spans="2:96">
      <c r="B34" s="1" t="s">
        <v>20</v>
      </c>
      <c r="C34" s="1">
        <v>-606.81866676200002</v>
      </c>
      <c r="D34" s="1">
        <v>-550.97844428899998</v>
      </c>
      <c r="E34" s="1">
        <v>-550.98193983299996</v>
      </c>
      <c r="F34" s="1">
        <v>-284.38543751899999</v>
      </c>
      <c r="G34" s="1">
        <v>-548.59153081500006</v>
      </c>
      <c r="H34" s="1">
        <v>-554.69930017800004</v>
      </c>
      <c r="I34" s="1">
        <v>-401.055875609</v>
      </c>
      <c r="J34" s="1">
        <v>-401.06563176600002</v>
      </c>
      <c r="K34" s="1">
        <v>-398.90111382399999</v>
      </c>
      <c r="L34" s="1">
        <v>-398.85885933899999</v>
      </c>
      <c r="M34" s="1">
        <v>-438.15986744499997</v>
      </c>
      <c r="N34" s="1">
        <v>-686.25185118800005</v>
      </c>
      <c r="O34" s="1">
        <v>-629.91393439900003</v>
      </c>
      <c r="P34" s="1">
        <v>-629.88114720199997</v>
      </c>
      <c r="Q34" s="1"/>
      <c r="R34" s="1"/>
      <c r="S34" s="1"/>
      <c r="T34" s="1"/>
      <c r="U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row>
    <row r="35" spans="2:96">
      <c r="B35" s="1" t="s">
        <v>21</v>
      </c>
      <c r="C35" s="1">
        <v>-1122.20108633</v>
      </c>
      <c r="D35" s="1">
        <v>-1066.37868465</v>
      </c>
      <c r="E35" s="1">
        <v>-1066.4096215899999</v>
      </c>
      <c r="F35" s="1">
        <v>-799.77444774799994</v>
      </c>
      <c r="G35" s="1">
        <v>-1063.9838062900001</v>
      </c>
      <c r="H35" s="1">
        <v>-1070.0915852200001</v>
      </c>
      <c r="I35" s="1">
        <v>-916.44544886200003</v>
      </c>
      <c r="J35" s="1">
        <v>-916.45566062099999</v>
      </c>
      <c r="K35" s="1">
        <v>-914.29028599200001</v>
      </c>
      <c r="L35" s="1">
        <v>-914.25060672200004</v>
      </c>
      <c r="M35" s="1">
        <v>-953.55584160000001</v>
      </c>
      <c r="N35" s="1">
        <v>-1201.6448598899999</v>
      </c>
      <c r="O35" s="1">
        <v>-1145.3017638900001</v>
      </c>
      <c r="P35" s="1">
        <v>-1145.2731026199999</v>
      </c>
      <c r="Q35" s="1"/>
      <c r="R35" s="1" t="s">
        <v>21</v>
      </c>
      <c r="S35" s="1"/>
      <c r="T35" s="1"/>
      <c r="U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row>
    <row r="36" spans="2:96">
      <c r="B36" s="1" t="s">
        <v>158</v>
      </c>
      <c r="C36" s="1">
        <f t="shared" ref="C36:P36" si="5">(C35-C34-C33)*627.5095</f>
        <v>3.6516817211259829</v>
      </c>
      <c r="D36" s="1">
        <f t="shared" si="5"/>
        <v>-7.3876574208418031</v>
      </c>
      <c r="E36" s="1">
        <f t="shared" si="5"/>
        <v>-24.256881730109416</v>
      </c>
      <c r="F36" s="1">
        <f t="shared" si="5"/>
        <v>-0.39345786911968922</v>
      </c>
      <c r="G36" s="1">
        <f t="shared" si="5"/>
        <v>-1.7883098311307135</v>
      </c>
      <c r="H36" s="1">
        <f t="shared" si="5"/>
        <v>-2.3641847119320869</v>
      </c>
      <c r="I36" s="1">
        <f t="shared" si="5"/>
        <v>-0.6670118505310032</v>
      </c>
      <c r="J36" s="1">
        <f t="shared" si="5"/>
        <v>-0.91493646138431051</v>
      </c>
      <c r="K36" s="1">
        <f t="shared" si="5"/>
        <v>-0.55818664295188136</v>
      </c>
      <c r="L36" s="1">
        <f t="shared" si="5"/>
        <v>-2.1718612078125403</v>
      </c>
      <c r="M36" s="1">
        <f t="shared" si="5"/>
        <v>-4.5555991156524813</v>
      </c>
      <c r="N36" s="1">
        <f t="shared" si="5"/>
        <v>-2.5787785281097433</v>
      </c>
      <c r="O36" s="1">
        <f t="shared" si="5"/>
        <v>0.3875868902602167</v>
      </c>
      <c r="P36" s="1">
        <f t="shared" si="5"/>
        <v>-2.1071223076391479</v>
      </c>
      <c r="Q36" s="1"/>
      <c r="R36" s="1">
        <f>SUM(C36:P36)</f>
        <v>-45.70471906582862</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row>
    <row r="37" spans="2:9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row>
    <row r="38" spans="2:96" ht="15" thickBot="1">
      <c r="B38" s="2" t="s">
        <v>49</v>
      </c>
      <c r="C38" s="3" t="s">
        <v>50</v>
      </c>
      <c r="D38" s="3" t="s">
        <v>51</v>
      </c>
      <c r="E38" s="3" t="s">
        <v>52</v>
      </c>
      <c r="F38" s="3" t="s">
        <v>53</v>
      </c>
      <c r="G38" s="3" t="s">
        <v>54</v>
      </c>
      <c r="H38" s="3" t="s">
        <v>10</v>
      </c>
      <c r="I38" s="3" t="s">
        <v>36</v>
      </c>
      <c r="J38" s="3" t="s">
        <v>47</v>
      </c>
      <c r="K38" s="3" t="s">
        <v>17</v>
      </c>
      <c r="L38" s="3" t="s">
        <v>11</v>
      </c>
      <c r="M38" s="3" t="s">
        <v>38</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row>
    <row r="39" spans="2:96">
      <c r="B39" s="1" t="s">
        <v>19</v>
      </c>
      <c r="C39" s="1">
        <v>-514.13891247699996</v>
      </c>
      <c r="D39" s="1">
        <v>-514.13979235800002</v>
      </c>
      <c r="E39" s="1">
        <v>-514.14044009099996</v>
      </c>
      <c r="F39" s="1">
        <v>-514.13975875400001</v>
      </c>
      <c r="G39" s="1">
        <v>-514.13996893800004</v>
      </c>
      <c r="H39" s="1">
        <v>-514.13996858799999</v>
      </c>
      <c r="I39" s="1">
        <v>-514.13967234400002</v>
      </c>
      <c r="J39" s="1">
        <v>-514.13993706500003</v>
      </c>
      <c r="K39" s="1">
        <v>-514.139458365</v>
      </c>
      <c r="L39" s="1">
        <v>-514.13979363099997</v>
      </c>
      <c r="M39" s="1">
        <v>-514.14082411200002</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row>
    <row r="40" spans="2:96">
      <c r="B40" s="1" t="s">
        <v>20</v>
      </c>
      <c r="C40" s="1">
        <v>-492.37804927000002</v>
      </c>
      <c r="D40" s="1">
        <v>-492.37109277899998</v>
      </c>
      <c r="E40" s="1">
        <v>-512.20816694600001</v>
      </c>
      <c r="F40" s="1">
        <v>-554.69796938100001</v>
      </c>
      <c r="G40" s="1">
        <v>-554.66480872299996</v>
      </c>
      <c r="H40" s="1">
        <v>-554.70038836900005</v>
      </c>
      <c r="I40" s="1">
        <v>-398.89293257200001</v>
      </c>
      <c r="J40" s="1">
        <v>-398.88541706900003</v>
      </c>
      <c r="K40" s="1">
        <v>-686.25651325299998</v>
      </c>
      <c r="L40" s="1">
        <v>-629.91717005500004</v>
      </c>
      <c r="M40" s="1">
        <v>-402.293663165</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row>
    <row r="41" spans="2:96">
      <c r="B41" s="1" t="s">
        <v>21</v>
      </c>
      <c r="C41" s="1">
        <v>-1006.515774</v>
      </c>
      <c r="D41" s="1">
        <v>-1006.5117864</v>
      </c>
      <c r="E41" s="1">
        <v>-1026.36204903</v>
      </c>
      <c r="F41" s="1">
        <v>-1068.8376044199999</v>
      </c>
      <c r="G41" s="1">
        <v>-1068.8083385800001</v>
      </c>
      <c r="H41" s="1">
        <v>-1068.84279255</v>
      </c>
      <c r="I41" s="1">
        <v>-913.03463250599998</v>
      </c>
      <c r="J41" s="1">
        <v>-913.02753487300004</v>
      </c>
      <c r="K41" s="1">
        <v>-1200.3961364300001</v>
      </c>
      <c r="L41" s="1">
        <v>-1144.0595544299999</v>
      </c>
      <c r="M41" s="1">
        <v>-916.43845098600002</v>
      </c>
      <c r="N41" s="1"/>
      <c r="O41" s="1" t="s">
        <v>21</v>
      </c>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row>
    <row r="42" spans="2:96">
      <c r="B42" s="1" t="s">
        <v>158</v>
      </c>
      <c r="C42" s="1">
        <f t="shared" ref="C42:M42" si="6">(C41-C40-C39)*627.5095</f>
        <v>0.74532252610730898</v>
      </c>
      <c r="D42" s="1">
        <f t="shared" si="6"/>
        <v>-0.56555109453600683</v>
      </c>
      <c r="E42" s="1">
        <f t="shared" si="6"/>
        <v>-8.4349783064428614</v>
      </c>
      <c r="F42" s="1">
        <f t="shared" si="6"/>
        <v>7.7632337846542387E-2</v>
      </c>
      <c r="G42" s="1">
        <f t="shared" si="6"/>
        <v>-2.2345105012627533</v>
      </c>
      <c r="H42" s="1">
        <f t="shared" si="6"/>
        <v>-1.528357745616475</v>
      </c>
      <c r="I42" s="1">
        <f t="shared" si="6"/>
        <v>-1.2723319870408858</v>
      </c>
      <c r="J42" s="1">
        <f t="shared" si="6"/>
        <v>-1.3684344395093102</v>
      </c>
      <c r="K42" s="1">
        <f t="shared" si="6"/>
        <v>-0.10342109577277347</v>
      </c>
      <c r="L42" s="1">
        <f t="shared" si="6"/>
        <v>-1.6257164720161188</v>
      </c>
      <c r="M42" s="1">
        <f t="shared" si="6"/>
        <v>-2.4872650527381359</v>
      </c>
      <c r="N42" s="1"/>
      <c r="O42" s="1">
        <f>SUM(C42:M42)</f>
        <v>-18.797611830981467</v>
      </c>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row>
    <row r="43" spans="2:9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row>
    <row r="44" spans="2:96" ht="15" thickBot="1">
      <c r="B44" s="2" t="s">
        <v>55</v>
      </c>
      <c r="C44" s="3" t="s">
        <v>50</v>
      </c>
      <c r="D44" s="3" t="s">
        <v>51</v>
      </c>
      <c r="E44" s="3" t="s">
        <v>52</v>
      </c>
      <c r="F44" s="3" t="s">
        <v>53</v>
      </c>
      <c r="G44" s="3" t="s">
        <v>54</v>
      </c>
      <c r="H44" s="3" t="s">
        <v>10</v>
      </c>
      <c r="I44" s="3" t="s">
        <v>36</v>
      </c>
      <c r="J44" s="3" t="s">
        <v>47</v>
      </c>
      <c r="K44" s="3" t="s">
        <v>17</v>
      </c>
      <c r="L44" s="3" t="s">
        <v>11</v>
      </c>
      <c r="M44" s="3" t="s">
        <v>38</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row>
    <row r="45" spans="2:96">
      <c r="B45" s="1" t="s">
        <v>19</v>
      </c>
      <c r="C45" s="1">
        <v>-515.39146608999999</v>
      </c>
      <c r="D45" s="1">
        <v>-515.39161654700001</v>
      </c>
      <c r="E45" s="1">
        <v>-515.39206968300005</v>
      </c>
      <c r="F45" s="1">
        <v>-515.39180438899996</v>
      </c>
      <c r="G45" s="1">
        <v>-515.39180882000005</v>
      </c>
      <c r="H45" s="1">
        <v>-515.39163884300001</v>
      </c>
      <c r="I45" s="1">
        <v>-515.39151840299996</v>
      </c>
      <c r="J45" s="1">
        <v>-515.39168956499998</v>
      </c>
      <c r="K45" s="1">
        <v>-515.39132408199998</v>
      </c>
      <c r="L45" s="1">
        <v>-515.39165931000002</v>
      </c>
      <c r="M45" s="1">
        <v>-515.39313933200003</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2:96">
      <c r="B46" s="1" t="s">
        <v>20</v>
      </c>
      <c r="C46" s="1">
        <v>-492.37794401100001</v>
      </c>
      <c r="D46" s="1">
        <v>-492.37198672800002</v>
      </c>
      <c r="E46" s="1">
        <v>-512.213684156</v>
      </c>
      <c r="F46" s="1">
        <v>-554.70041442700006</v>
      </c>
      <c r="G46" s="1">
        <v>-554.66476027900001</v>
      </c>
      <c r="H46" s="1">
        <v>-554.69794601900003</v>
      </c>
      <c r="I46" s="1">
        <v>-398.89279694800001</v>
      </c>
      <c r="J46" s="1">
        <v>-398.88407088500003</v>
      </c>
      <c r="K46" s="1">
        <v>-686.25648619799995</v>
      </c>
      <c r="L46" s="1">
        <v>-629.91699490400003</v>
      </c>
      <c r="M46" s="1">
        <v>-402.29400617300001</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2:96">
      <c r="B47" s="1" t="s">
        <v>21</v>
      </c>
      <c r="C47" s="1">
        <v>-1007.7679038799999</v>
      </c>
      <c r="D47" s="1">
        <v>-1007.76228107</v>
      </c>
      <c r="E47" s="1">
        <v>-1027.60995514</v>
      </c>
      <c r="F47" s="1">
        <v>-1070.09375415</v>
      </c>
      <c r="G47" s="1">
        <v>-1070.0611901899999</v>
      </c>
      <c r="H47" s="1">
        <v>-1070.08971395</v>
      </c>
      <c r="I47" s="1">
        <v>-914.28685646600002</v>
      </c>
      <c r="J47" s="1">
        <v>-914.28044284600003</v>
      </c>
      <c r="K47" s="1">
        <v>-1201.64743651</v>
      </c>
      <c r="L47" s="1">
        <v>-1145.3115479799999</v>
      </c>
      <c r="M47" s="1">
        <v>-917.70451202899994</v>
      </c>
      <c r="N47" s="1"/>
      <c r="O47" s="1" t="s">
        <v>21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2:96">
      <c r="B48" s="1" t="s">
        <v>158</v>
      </c>
      <c r="C48" s="1">
        <f t="shared" ref="C48:M48" si="7">(C47-C46-C45)*627.5095</f>
        <v>0.94516798659927481</v>
      </c>
      <c r="D48" s="1">
        <f t="shared" si="7"/>
        <v>0.82969619848826848</v>
      </c>
      <c r="E48" s="1">
        <f t="shared" si="7"/>
        <v>-2.6363562898384196</v>
      </c>
      <c r="F48" s="1">
        <f t="shared" si="7"/>
        <v>-0.9634366706616786</v>
      </c>
      <c r="G48" s="1">
        <f t="shared" si="7"/>
        <v>-2.899778502786869</v>
      </c>
      <c r="H48" s="1">
        <f t="shared" si="7"/>
        <v>-8.1003946332376925E-2</v>
      </c>
      <c r="I48" s="1">
        <f t="shared" si="7"/>
        <v>-1.5945738030833627</v>
      </c>
      <c r="J48" s="1">
        <f t="shared" si="7"/>
        <v>-2.9382479727752226</v>
      </c>
      <c r="K48" s="1">
        <f t="shared" si="7"/>
        <v>0.23454422575003217</v>
      </c>
      <c r="L48" s="1">
        <f t="shared" si="7"/>
        <v>-1.8158656556697941</v>
      </c>
      <c r="M48" s="1">
        <f t="shared" si="7"/>
        <v>-10.897658791877571</v>
      </c>
      <c r="N48" s="1"/>
      <c r="O48" s="1">
        <f>SUM(C48:M48)</f>
        <v>-21.817513222187721</v>
      </c>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2:9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2:96" ht="15" thickBot="1">
      <c r="B50" s="2" t="s">
        <v>56</v>
      </c>
      <c r="C50" s="3" t="s">
        <v>35</v>
      </c>
      <c r="D50" s="3" t="s">
        <v>57</v>
      </c>
      <c r="E50" s="3" t="s">
        <v>3</v>
      </c>
      <c r="F50" s="3" t="s">
        <v>58</v>
      </c>
      <c r="G50" s="3" t="s">
        <v>8</v>
      </c>
      <c r="H50" s="3" t="s">
        <v>9</v>
      </c>
      <c r="I50" s="3" t="s">
        <v>10</v>
      </c>
      <c r="J50" s="3" t="s">
        <v>59</v>
      </c>
      <c r="K50" s="3" t="s">
        <v>15</v>
      </c>
      <c r="L50" s="3" t="s">
        <v>42</v>
      </c>
      <c r="M50" s="3" t="s">
        <v>60</v>
      </c>
      <c r="N50" s="3" t="s">
        <v>17</v>
      </c>
      <c r="O50" s="3" t="s">
        <v>11</v>
      </c>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row>
    <row r="51" spans="2:96">
      <c r="B51" s="1" t="s">
        <v>19</v>
      </c>
      <c r="C51" s="1">
        <v>-514.07164008300003</v>
      </c>
      <c r="D51" s="1">
        <v>-514.071594635</v>
      </c>
      <c r="E51" s="1">
        <v>-514.07195354999999</v>
      </c>
      <c r="F51" s="1">
        <v>-514.07206092700005</v>
      </c>
      <c r="G51" s="1">
        <v>-514.07192121900005</v>
      </c>
      <c r="H51" s="1">
        <v>-514.07123044100001</v>
      </c>
      <c r="I51" s="1">
        <v>-514.07123133000005</v>
      </c>
      <c r="J51" s="1">
        <v>-514.07275376600001</v>
      </c>
      <c r="K51" s="1">
        <v>-514.07121527699996</v>
      </c>
      <c r="L51" s="10">
        <v>-514.07091502699996</v>
      </c>
      <c r="M51" s="1">
        <v>-514.07186221899997</v>
      </c>
      <c r="N51" s="1">
        <v>-514.07145686499996</v>
      </c>
      <c r="O51" s="1">
        <v>-514.07159792699997</v>
      </c>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row>
    <row r="52" spans="2:96">
      <c r="B52" s="1" t="s">
        <v>20</v>
      </c>
      <c r="C52" s="1">
        <v>-549.05379783700005</v>
      </c>
      <c r="D52" s="1">
        <v>-548.65024775400002</v>
      </c>
      <c r="E52" s="1">
        <v>-441.59699117500003</v>
      </c>
      <c r="F52" s="1">
        <v>-497.281167708</v>
      </c>
      <c r="G52" s="1">
        <v>-554.69575255899997</v>
      </c>
      <c r="H52" s="1">
        <v>-554.684113712</v>
      </c>
      <c r="I52" s="1">
        <v>-554.65857445899996</v>
      </c>
      <c r="J52" s="1">
        <v>-1158.2214135700001</v>
      </c>
      <c r="K52" s="1">
        <v>-401.00726542699999</v>
      </c>
      <c r="L52" s="10">
        <v>-438.20239676</v>
      </c>
      <c r="M52" s="1">
        <v>-438.19656107600002</v>
      </c>
      <c r="N52" s="1">
        <v>-686.25078912000004</v>
      </c>
      <c r="O52" s="1">
        <v>-629.87952952099999</v>
      </c>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row>
    <row r="53" spans="2:96">
      <c r="B53" s="1" t="s">
        <v>21</v>
      </c>
      <c r="C53" s="1">
        <v>-1063.1587518399999</v>
      </c>
      <c r="D53" s="1">
        <v>-1062.72219937</v>
      </c>
      <c r="E53" s="1">
        <v>-955.67018321</v>
      </c>
      <c r="F53" s="1">
        <v>-1011.35776309</v>
      </c>
      <c r="G53" s="1">
        <v>-1068.7690102700001</v>
      </c>
      <c r="H53" s="1">
        <v>-1068.75820024</v>
      </c>
      <c r="I53" s="1">
        <v>-1068.73334204</v>
      </c>
      <c r="J53" s="1">
        <v>-1672.28108546</v>
      </c>
      <c r="K53" s="1">
        <v>-915.07758279899997</v>
      </c>
      <c r="L53" s="10">
        <v>-952.27307084100005</v>
      </c>
      <c r="M53" s="1">
        <v>-952.27520977799998</v>
      </c>
      <c r="N53" s="1">
        <v>-1200.3231221399999</v>
      </c>
      <c r="O53" s="1">
        <v>-1143.9602164</v>
      </c>
      <c r="P53" s="1"/>
      <c r="Q53" s="1" t="s">
        <v>21</v>
      </c>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row>
    <row r="54" spans="2:96">
      <c r="B54" s="1" t="s">
        <v>158</v>
      </c>
      <c r="C54" s="1">
        <f t="shared" ref="C54:O54" si="8">(C53-C52-C51)*627.5095</f>
        <v>-20.904801282140443</v>
      </c>
      <c r="D54" s="1">
        <f t="shared" si="8"/>
        <v>-0.22400896880802618</v>
      </c>
      <c r="E54" s="1">
        <f t="shared" si="8"/>
        <v>-0.77716110306403463</v>
      </c>
      <c r="F54" s="1">
        <f t="shared" si="8"/>
        <v>-2.8454135898213462</v>
      </c>
      <c r="G54" s="1">
        <f t="shared" si="8"/>
        <v>-0.83866142671417743</v>
      </c>
      <c r="H54" s="1">
        <f t="shared" si="8"/>
        <v>-1.7922217252894761</v>
      </c>
      <c r="I54" s="1">
        <f t="shared" si="8"/>
        <v>-2.2190310968933415</v>
      </c>
      <c r="J54" s="1">
        <f t="shared" si="8"/>
        <v>8.2090014678940317</v>
      </c>
      <c r="K54" s="1">
        <f t="shared" si="8"/>
        <v>0.56344391758996126</v>
      </c>
      <c r="L54" s="1">
        <f t="shared" si="8"/>
        <v>0.15119590389219478</v>
      </c>
      <c r="M54" s="1">
        <f t="shared" si="8"/>
        <v>-4.2585825541146667</v>
      </c>
      <c r="N54" s="1">
        <f t="shared" si="8"/>
        <v>-0.54979558591024547</v>
      </c>
      <c r="O54" s="1">
        <f t="shared" si="8"/>
        <v>-5.703403725087985</v>
      </c>
      <c r="P54" s="1"/>
      <c r="Q54" s="1">
        <f>SUM(C54:O54)</f>
        <v>-31.189439768467558</v>
      </c>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row>
    <row r="55" spans="2:9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row>
    <row r="56" spans="2:96" ht="15" thickBot="1">
      <c r="B56" s="2" t="s">
        <v>61</v>
      </c>
      <c r="C56" s="3" t="s">
        <v>35</v>
      </c>
      <c r="D56" s="3" t="s">
        <v>57</v>
      </c>
      <c r="E56" s="3" t="s">
        <v>3</v>
      </c>
      <c r="F56" s="3" t="s">
        <v>58</v>
      </c>
      <c r="G56" s="3" t="s">
        <v>8</v>
      </c>
      <c r="H56" s="3" t="s">
        <v>9</v>
      </c>
      <c r="I56" s="3" t="s">
        <v>10</v>
      </c>
      <c r="J56" s="3" t="s">
        <v>59</v>
      </c>
      <c r="K56" s="3" t="s">
        <v>15</v>
      </c>
      <c r="L56" s="3" t="s">
        <v>42</v>
      </c>
      <c r="M56" s="3" t="s">
        <v>60</v>
      </c>
      <c r="N56" s="3" t="s">
        <v>17</v>
      </c>
      <c r="O56" s="3" t="s">
        <v>11</v>
      </c>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row>
    <row r="57" spans="2:96">
      <c r="B57" s="1" t="s">
        <v>19</v>
      </c>
      <c r="C57" s="1">
        <v>-515.39350310500004</v>
      </c>
      <c r="D57" s="1">
        <v>-515.39406010000005</v>
      </c>
      <c r="E57" s="1">
        <v>-515.39380773699997</v>
      </c>
      <c r="F57" s="1">
        <v>-515.39405154899998</v>
      </c>
      <c r="G57" s="1">
        <v>-515.39458160300001</v>
      </c>
      <c r="H57" s="1">
        <v>-515.39458568199996</v>
      </c>
      <c r="I57" s="1">
        <f xml:space="preserve">  -515.393512039</f>
        <v>-515.39351203900003</v>
      </c>
      <c r="J57" s="1">
        <v>-515.39446573500004</v>
      </c>
      <c r="K57" s="1">
        <v>-515.39376079399995</v>
      </c>
      <c r="L57" s="1">
        <v>-515.39363875699996</v>
      </c>
      <c r="M57" s="1">
        <v>-515.39354161899996</v>
      </c>
      <c r="N57" s="1">
        <v>-515.39448415100003</v>
      </c>
      <c r="O57" s="1">
        <v>-515.39439076199994</v>
      </c>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row>
    <row r="58" spans="2:96">
      <c r="B58" s="1" t="s">
        <v>20</v>
      </c>
      <c r="C58" s="1">
        <v>-548.63045620499997</v>
      </c>
      <c r="D58" s="1">
        <v>-548.673326041</v>
      </c>
      <c r="E58" s="1">
        <v>-441.595177256</v>
      </c>
      <c r="F58" s="1">
        <v>-497.279915512</v>
      </c>
      <c r="G58" s="1">
        <v>-554.69543141999998</v>
      </c>
      <c r="H58" s="1">
        <v>-554.66086186500002</v>
      </c>
      <c r="I58" s="1">
        <v>-554.68338767800003</v>
      </c>
      <c r="J58" s="1">
        <v>-1156.9997883200001</v>
      </c>
      <c r="K58" s="1">
        <v>-400.95172721300003</v>
      </c>
      <c r="L58" s="1">
        <v>-438.19787568599997</v>
      </c>
      <c r="M58" s="1">
        <v>-438.20334355300002</v>
      </c>
      <c r="N58" s="1">
        <v>-686.25183909999998</v>
      </c>
      <c r="O58" s="1">
        <v>-629.87679371599995</v>
      </c>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row>
    <row r="59" spans="2:96">
      <c r="B59" s="1" t="s">
        <v>21</v>
      </c>
      <c r="C59" s="1">
        <v>-1064.0238380400001</v>
      </c>
      <c r="D59" s="1">
        <v>-1064.07871757</v>
      </c>
      <c r="E59" s="1">
        <v>-956.99012042300001</v>
      </c>
      <c r="F59" s="1">
        <v>-1012.68750828</v>
      </c>
      <c r="G59" s="1">
        <v>-1070.0988418699999</v>
      </c>
      <c r="H59" s="1">
        <v>-1070.0659384400001</v>
      </c>
      <c r="I59" s="1">
        <v>-1070.07711842</v>
      </c>
      <c r="J59" s="1">
        <v>-1672.39641751</v>
      </c>
      <c r="K59" s="1">
        <v>-916.34419524099997</v>
      </c>
      <c r="L59" s="1">
        <v>-953.59228368699996</v>
      </c>
      <c r="M59" s="1">
        <v>-953.59611433800001</v>
      </c>
      <c r="N59" s="1">
        <v>-1201.64838917</v>
      </c>
      <c r="O59" s="1">
        <v>-1145.2842819099999</v>
      </c>
      <c r="P59" s="1"/>
      <c r="Q59" s="1" t="s">
        <v>21</v>
      </c>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row>
    <row r="60" spans="2:96">
      <c r="B60" s="1" t="s">
        <v>158</v>
      </c>
      <c r="C60" s="1">
        <f t="shared" ref="C60:O60" si="9">(C59-C58-C57)*627.5095</f>
        <v>7.6098077007702616E-2</v>
      </c>
      <c r="D60" s="1">
        <f t="shared" si="9"/>
        <v>-7.1105793460365936</v>
      </c>
      <c r="E60" s="1">
        <f t="shared" si="9"/>
        <v>-0.71249311164167006</v>
      </c>
      <c r="F60" s="1">
        <f t="shared" si="9"/>
        <v>-8.4972435640740507</v>
      </c>
      <c r="G60" s="1">
        <f t="shared" si="9"/>
        <v>-5.5401853664864298</v>
      </c>
      <c r="H60" s="1">
        <f t="shared" si="9"/>
        <v>-6.5831350210526454</v>
      </c>
      <c r="I60" s="1">
        <f t="shared" si="9"/>
        <v>-0.13723821016166698</v>
      </c>
      <c r="J60" s="1">
        <f t="shared" si="9"/>
        <v>-1.3575885652254063</v>
      </c>
      <c r="K60" s="1">
        <f t="shared" si="9"/>
        <v>0.81122294628072766</v>
      </c>
      <c r="L60" s="1">
        <f t="shared" si="9"/>
        <v>-0.48270791783402495</v>
      </c>
      <c r="M60" s="1">
        <f t="shared" si="9"/>
        <v>0.48370565787444048</v>
      </c>
      <c r="N60" s="1">
        <f t="shared" si="9"/>
        <v>-1.2963837987057503</v>
      </c>
      <c r="O60" s="1">
        <f t="shared" si="9"/>
        <v>-8.2187630056008771</v>
      </c>
      <c r="P60" s="1"/>
      <c r="Q60" s="1">
        <f>SUM(C60:O60)</f>
        <v>-38.565291225656239</v>
      </c>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row>
    <row r="61" spans="2:9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row>
    <row r="62" spans="2:9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row>
    <row r="63" spans="2:96" ht="15" thickBot="1">
      <c r="B63" s="2" t="s">
        <v>62</v>
      </c>
      <c r="C63" s="3" t="s">
        <v>31</v>
      </c>
      <c r="D63" s="3" t="s">
        <v>52</v>
      </c>
      <c r="E63" s="3" t="s">
        <v>45</v>
      </c>
      <c r="F63" s="3" t="s">
        <v>35</v>
      </c>
      <c r="G63" s="3" t="s">
        <v>57</v>
      </c>
      <c r="H63" s="3" t="s">
        <v>58</v>
      </c>
      <c r="I63" s="3" t="s">
        <v>8</v>
      </c>
      <c r="J63" s="3" t="s">
        <v>9</v>
      </c>
      <c r="K63" s="3" t="s">
        <v>10</v>
      </c>
      <c r="L63" s="3" t="s">
        <v>15</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row>
    <row r="64" spans="2:96">
      <c r="B64" s="1" t="s">
        <v>19</v>
      </c>
      <c r="C64" s="1">
        <v>-514.13860677299999</v>
      </c>
      <c r="D64" s="1">
        <v>-514.13869655099995</v>
      </c>
      <c r="E64" s="1">
        <v>-514.13899137099997</v>
      </c>
      <c r="F64" s="1">
        <v>-514.13904735799997</v>
      </c>
      <c r="G64" s="1">
        <v>-514.13877335899997</v>
      </c>
      <c r="H64" s="1">
        <v>-514.13898343599999</v>
      </c>
      <c r="I64" s="1">
        <v>-514.13923531499995</v>
      </c>
      <c r="J64" s="1">
        <v>-514.13940886399996</v>
      </c>
      <c r="K64" s="1">
        <v>-514.13917115599997</v>
      </c>
      <c r="L64" s="1">
        <v>-514.13866666700005</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row>
    <row r="65" spans="2:96">
      <c r="B65" s="1" t="s">
        <v>20</v>
      </c>
      <c r="C65" s="1">
        <v>-323.665646278</v>
      </c>
      <c r="D65" s="1">
        <v>-511.71721687000002</v>
      </c>
      <c r="E65" s="1">
        <v>-550.98975645300004</v>
      </c>
      <c r="F65" s="1">
        <v>-549.06455908199996</v>
      </c>
      <c r="G65" s="1">
        <v>-548.67257368200001</v>
      </c>
      <c r="H65" s="1">
        <v>-497.28945475299997</v>
      </c>
      <c r="I65" s="1">
        <v>-554.69698369900004</v>
      </c>
      <c r="J65" s="1">
        <v>-554.696426051</v>
      </c>
      <c r="K65" s="1">
        <v>-554.69720372200004</v>
      </c>
      <c r="L65" s="1">
        <v>-401.08440698599998</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row>
    <row r="66" spans="2:96">
      <c r="B66" s="1" t="s">
        <v>21</v>
      </c>
      <c r="C66" s="1">
        <v>-837.80363193899996</v>
      </c>
      <c r="D66" s="1">
        <v>-1025.85884646</v>
      </c>
      <c r="E66" s="1">
        <v>-1065.15917326</v>
      </c>
      <c r="F66" s="1">
        <v>-1063.2042684400001</v>
      </c>
      <c r="G66" s="1">
        <v>-1062.80959145</v>
      </c>
      <c r="H66" s="1">
        <v>-1011.4588645699999</v>
      </c>
      <c r="I66" s="1">
        <v>-1068.8411019800001</v>
      </c>
      <c r="J66" s="1">
        <v>-1068.83801728</v>
      </c>
      <c r="K66" s="1">
        <v>-1068.8386310599999</v>
      </c>
      <c r="L66" s="1">
        <v>-915.22275960599995</v>
      </c>
      <c r="M66" s="1"/>
      <c r="N66" s="1" t="s">
        <v>21</v>
      </c>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row>
    <row r="67" spans="2:96">
      <c r="B67" s="1" t="s">
        <v>158</v>
      </c>
      <c r="C67" s="1">
        <f t="shared" ref="C67:L67" si="10">(C66-C65-C64)*627.5095</f>
        <v>0.38975368062038285</v>
      </c>
      <c r="D67" s="1">
        <f t="shared" si="10"/>
        <v>-1.8405098363873411</v>
      </c>
      <c r="E67" s="1">
        <f t="shared" si="10"/>
        <v>-19.092250131625157</v>
      </c>
      <c r="F67" s="1">
        <f t="shared" si="10"/>
        <v>-0.41541128909262043</v>
      </c>
      <c r="G67" s="1">
        <f t="shared" si="10"/>
        <v>1.1016500306179839</v>
      </c>
      <c r="H67" s="1">
        <f t="shared" si="10"/>
        <v>-19.092843128109365</v>
      </c>
      <c r="I67" s="1">
        <f t="shared" si="10"/>
        <v>-3.0641075532284425</v>
      </c>
      <c r="J67" s="1">
        <f t="shared" si="10"/>
        <v>-1.3694547700095216</v>
      </c>
      <c r="K67" s="1">
        <f t="shared" si="10"/>
        <v>-1.4157756386554283</v>
      </c>
      <c r="L67" s="1">
        <f t="shared" si="10"/>
        <v>0.19706747599320204</v>
      </c>
      <c r="M67" s="1"/>
      <c r="N67" s="1">
        <f>SUM(C67:L67)</f>
        <v>-44.601881159876307</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row>
    <row r="68" spans="2:96">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row>
    <row r="69" spans="2:96" ht="15" thickBot="1">
      <c r="B69" s="2" t="s">
        <v>63</v>
      </c>
      <c r="C69" s="3" t="s">
        <v>31</v>
      </c>
      <c r="D69" s="3" t="s">
        <v>52</v>
      </c>
      <c r="E69" s="3" t="s">
        <v>45</v>
      </c>
      <c r="F69" s="3" t="s">
        <v>35</v>
      </c>
      <c r="G69" s="3" t="s">
        <v>57</v>
      </c>
      <c r="H69" s="3" t="s">
        <v>58</v>
      </c>
      <c r="I69" s="3" t="s">
        <v>8</v>
      </c>
      <c r="J69" s="3" t="s">
        <v>9</v>
      </c>
      <c r="K69" s="3" t="s">
        <v>10</v>
      </c>
      <c r="L69" s="3" t="s">
        <v>15</v>
      </c>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row>
    <row r="70" spans="2:96">
      <c r="B70" s="1" t="s">
        <v>19</v>
      </c>
      <c r="C70" s="1">
        <v>-514.82851070900006</v>
      </c>
      <c r="D70" s="1">
        <v>-514.82869715499999</v>
      </c>
      <c r="E70" s="1">
        <v>-514.82899167999994</v>
      </c>
      <c r="F70" s="1">
        <v>-514.82906603499998</v>
      </c>
      <c r="G70" s="1">
        <v>-514.82854635599995</v>
      </c>
      <c r="H70" s="1">
        <v>-514.82901162200005</v>
      </c>
      <c r="I70" s="1">
        <v>-514.82922821499994</v>
      </c>
      <c r="J70" s="1">
        <v>-514.82958798499999</v>
      </c>
      <c r="K70" s="1">
        <v>-514.82888848200002</v>
      </c>
      <c r="L70" s="1">
        <v>-514.82851382399997</v>
      </c>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row>
    <row r="71" spans="2:96">
      <c r="B71" s="1" t="s">
        <v>20</v>
      </c>
      <c r="C71" s="1">
        <v>-323.66287278599998</v>
      </c>
      <c r="D71" s="1">
        <v>-511.717903638</v>
      </c>
      <c r="E71" s="1">
        <v>-550.98735940100005</v>
      </c>
      <c r="F71" s="1">
        <v>-549.03604334500005</v>
      </c>
      <c r="G71" s="1">
        <v>-548.68005462600001</v>
      </c>
      <c r="H71" s="1">
        <v>-497.28435918000002</v>
      </c>
      <c r="I71" s="1">
        <v>-554.69651158600004</v>
      </c>
      <c r="J71" s="1">
        <v>-554.69744698399995</v>
      </c>
      <c r="K71" s="1">
        <v>-554.69724462800002</v>
      </c>
      <c r="L71" s="1">
        <v>-401.08426665500002</v>
      </c>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row>
    <row r="72" spans="2:96">
      <c r="B72" s="1" t="s">
        <v>21</v>
      </c>
      <c r="C72" s="1">
        <v>-838.49232140200002</v>
      </c>
      <c r="D72" s="1">
        <v>-1026.4828862700001</v>
      </c>
      <c r="E72" s="1">
        <v>-1065.73800609</v>
      </c>
      <c r="F72" s="1">
        <v>-1064.0474135500001</v>
      </c>
      <c r="G72" s="1">
        <v>-1063.51064961</v>
      </c>
      <c r="H72" s="1">
        <v>-1012.32459165</v>
      </c>
      <c r="I72" s="1">
        <v>-1069.5366249199999</v>
      </c>
      <c r="J72" s="1">
        <v>-1069.5357207899999</v>
      </c>
      <c r="K72" s="1">
        <v>-1069.52915416</v>
      </c>
      <c r="L72" s="1">
        <v>-915.914835896</v>
      </c>
      <c r="M72" s="1"/>
      <c r="N72" s="1" t="s">
        <v>21</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row>
    <row r="73" spans="2:96">
      <c r="B73" s="1" t="s">
        <v>158</v>
      </c>
      <c r="C73" s="1">
        <f t="shared" ref="C73:L73" si="11">(C72-C71-C70)*627.5095</f>
        <v>-0.58854555260365615</v>
      </c>
      <c r="D73" s="1">
        <f t="shared" si="11"/>
        <v>39.9814684704249</v>
      </c>
      <c r="E73" s="1">
        <f t="shared" si="11"/>
        <v>49.162226129911033</v>
      </c>
      <c r="F73" s="1">
        <f t="shared" si="11"/>
        <v>-114.39759856465631</v>
      </c>
      <c r="G73" s="1">
        <f t="shared" si="11"/>
        <v>-1.2855335319731389</v>
      </c>
      <c r="H73" s="1">
        <f t="shared" si="11"/>
        <v>-132.54308871800916</v>
      </c>
      <c r="I73" s="1">
        <f t="shared" si="11"/>
        <v>-6.830515581073163</v>
      </c>
      <c r="J73" s="1">
        <f t="shared" si="11"/>
        <v>-5.4504351927818284</v>
      </c>
      <c r="K73" s="1">
        <f t="shared" si="11"/>
        <v>-1.8957375749221033</v>
      </c>
      <c r="L73" s="1">
        <f t="shared" si="11"/>
        <v>-1.289793693930988</v>
      </c>
      <c r="M73" s="1"/>
      <c r="N73" s="1">
        <f>SUM(C73:L73)</f>
        <v>-175.13755380961442</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row>
    <row r="74" spans="2:96">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row>
    <row r="75" spans="2:96" ht="15" thickBot="1">
      <c r="B75" s="2" t="s">
        <v>64</v>
      </c>
      <c r="C75" s="3" t="s">
        <v>44</v>
      </c>
      <c r="D75" s="3" t="s">
        <v>45</v>
      </c>
      <c r="E75" s="3" t="s">
        <v>46</v>
      </c>
      <c r="F75" s="3" t="s">
        <v>65</v>
      </c>
      <c r="G75" s="3" t="s">
        <v>32</v>
      </c>
      <c r="H75" s="3" t="s">
        <v>33</v>
      </c>
      <c r="I75" s="3" t="s">
        <v>66</v>
      </c>
      <c r="J75" s="3" t="s">
        <v>57</v>
      </c>
      <c r="K75" s="18" t="s">
        <v>67</v>
      </c>
      <c r="L75" s="3" t="s">
        <v>23</v>
      </c>
      <c r="M75" s="3" t="s">
        <v>6</v>
      </c>
      <c r="N75" s="3" t="s">
        <v>7</v>
      </c>
      <c r="O75" s="3" t="s">
        <v>8</v>
      </c>
      <c r="P75" s="3" t="s">
        <v>68</v>
      </c>
      <c r="Q75" s="3" t="s">
        <v>15</v>
      </c>
      <c r="R75" s="3" t="s">
        <v>36</v>
      </c>
      <c r="S75" s="3" t="s">
        <v>47</v>
      </c>
      <c r="T75" s="3" t="s">
        <v>69</v>
      </c>
      <c r="U75" s="3" t="s">
        <v>42</v>
      </c>
      <c r="V75" s="3" t="s">
        <v>17</v>
      </c>
      <c r="W75" s="3" t="s">
        <v>11</v>
      </c>
      <c r="X75" s="3" t="s">
        <v>12</v>
      </c>
      <c r="Y75" s="3" t="s">
        <v>38</v>
      </c>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row>
    <row r="76" spans="2:96">
      <c r="B76" s="1" t="s">
        <v>19</v>
      </c>
      <c r="C76" s="1">
        <v>-514.141182684</v>
      </c>
      <c r="D76" s="1">
        <v>-514.14121062200002</v>
      </c>
      <c r="E76" s="1">
        <v>-514.14215534300001</v>
      </c>
      <c r="F76" s="1">
        <v>-514.14137859799996</v>
      </c>
      <c r="G76" s="1">
        <v>-514.14152249899996</v>
      </c>
      <c r="H76" s="1">
        <v>-514.14118930799998</v>
      </c>
      <c r="I76" s="1">
        <v>-514.14172160500004</v>
      </c>
      <c r="J76" s="1">
        <v>-514.14172160500004</v>
      </c>
      <c r="K76" s="1">
        <v>-514.14190063299998</v>
      </c>
      <c r="L76" s="1">
        <v>-514.14117955699999</v>
      </c>
      <c r="M76" s="1">
        <v>-514.141635382</v>
      </c>
      <c r="N76" s="1">
        <v>-514.14183921799997</v>
      </c>
      <c r="O76" s="1">
        <v>-514.14197682300005</v>
      </c>
      <c r="P76" s="1">
        <v>-514.14117729700001</v>
      </c>
      <c r="Q76" s="1">
        <v>-514.14186849700002</v>
      </c>
      <c r="R76" s="1">
        <v>-514.14119302699999</v>
      </c>
      <c r="S76" s="1">
        <v>-514.14117779799994</v>
      </c>
      <c r="T76" s="1">
        <v>-514.14117445099998</v>
      </c>
      <c r="U76" s="1">
        <v>-514.14156497800002</v>
      </c>
      <c r="V76" s="1">
        <v>-514.14127341400001</v>
      </c>
      <c r="W76" s="1">
        <v>-514.14121574399996</v>
      </c>
      <c r="X76" s="1">
        <v>-514.14140296799997</v>
      </c>
      <c r="Y76" s="1">
        <v>-514.14173941900003</v>
      </c>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row>
    <row r="77" spans="2:96">
      <c r="B77" s="1" t="s">
        <v>20</v>
      </c>
      <c r="C77" s="1">
        <v>-606.81736141700003</v>
      </c>
      <c r="D77" s="1">
        <v>-550.96442621300002</v>
      </c>
      <c r="E77" s="1">
        <v>-551.55721706099996</v>
      </c>
      <c r="F77" s="1">
        <v>-550.96600877499998</v>
      </c>
      <c r="G77" s="1">
        <v>-284.34405796700003</v>
      </c>
      <c r="H77" s="1">
        <v>-284.382488916</v>
      </c>
      <c r="I77" s="1">
        <v>-548.65214166500004</v>
      </c>
      <c r="J77" s="1">
        <v>-548.65214166500004</v>
      </c>
      <c r="K77" s="1">
        <v>-1262.5542338099999</v>
      </c>
      <c r="L77" s="1">
        <v>-441.59819063800001</v>
      </c>
      <c r="M77" s="1">
        <v>-441.57158214200001</v>
      </c>
      <c r="N77" s="1">
        <v>-441.54452530999998</v>
      </c>
      <c r="O77" s="1">
        <v>-554.66208987300001</v>
      </c>
      <c r="P77" s="1">
        <v>-554.69906777300002</v>
      </c>
      <c r="Q77" s="1">
        <v>-401.03527398900002</v>
      </c>
      <c r="R77" s="1">
        <v>-398.88583067799999</v>
      </c>
      <c r="S77" s="1">
        <v>-398.89467873900003</v>
      </c>
      <c r="T77" s="1">
        <v>-398.85509365799999</v>
      </c>
      <c r="U77" s="1">
        <v>-438.20550419400001</v>
      </c>
      <c r="V77" s="1">
        <v>-686.24729413600005</v>
      </c>
      <c r="W77" s="1">
        <v>-629.90909109500001</v>
      </c>
      <c r="X77" s="1">
        <v>-629.87147929299999</v>
      </c>
      <c r="Y77" s="1">
        <v>-402.29959385000001</v>
      </c>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row>
    <row r="78" spans="2:96">
      <c r="B78" s="1" t="s">
        <v>21</v>
      </c>
      <c r="C78" s="1">
        <v>-1120.9618047700001</v>
      </c>
      <c r="D78" s="1">
        <v>-1065.10234124</v>
      </c>
      <c r="E78" s="1">
        <v>-1065.7023654499999</v>
      </c>
      <c r="F78" s="1">
        <v>-1065.1013377300001</v>
      </c>
      <c r="G78" s="1">
        <v>-798.49015888500003</v>
      </c>
      <c r="H78" s="1">
        <v>-798.52334465800004</v>
      </c>
      <c r="I78" s="1">
        <v>-1062.7885640100001</v>
      </c>
      <c r="J78" s="1">
        <v>-1062.7885640100001</v>
      </c>
      <c r="K78" s="1">
        <v>-1776.9240054500001</v>
      </c>
      <c r="L78" s="1">
        <v>-955.73920430500004</v>
      </c>
      <c r="M78" s="1">
        <v>-955.71488405100001</v>
      </c>
      <c r="N78" s="1">
        <v>-955.69261470399999</v>
      </c>
      <c r="O78" s="1">
        <v>-1068.8079267999999</v>
      </c>
      <c r="P78" s="1">
        <v>-1068.8401704400001</v>
      </c>
      <c r="Q78" s="1">
        <v>-915.17888424</v>
      </c>
      <c r="R78" s="1">
        <v>-913.02684506900005</v>
      </c>
      <c r="S78" s="1">
        <v>-913.03597454600003</v>
      </c>
      <c r="T78" s="1">
        <v>-912.99612502699995</v>
      </c>
      <c r="U78" s="1">
        <v>-952.34921482100003</v>
      </c>
      <c r="V78" s="1">
        <v>-1200.3882783199999</v>
      </c>
      <c r="W78" s="1">
        <v>-1144.0498573499999</v>
      </c>
      <c r="X78" s="1">
        <v>-1144.015576</v>
      </c>
      <c r="Y78" s="1">
        <v>-916.44221435600002</v>
      </c>
      <c r="AA78" s="1" t="s">
        <v>21</v>
      </c>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row>
    <row r="79" spans="2:96">
      <c r="B79" s="1" t="s">
        <v>158</v>
      </c>
      <c r="C79" s="1">
        <f t="shared" ref="C79:Y79" si="12">(C78-C77-C76)*627.5095</f>
        <v>-2.0461007738818999</v>
      </c>
      <c r="D79" s="1">
        <f t="shared" si="12"/>
        <v>2.0680171706864883</v>
      </c>
      <c r="E79" s="1">
        <f t="shared" si="12"/>
        <v>-1.8781647988836689</v>
      </c>
      <c r="F79" s="1">
        <f t="shared" si="12"/>
        <v>3.7962084540264973</v>
      </c>
      <c r="G79" s="1">
        <f t="shared" si="12"/>
        <v>-2.8730014175058591</v>
      </c>
      <c r="H79" s="1">
        <f t="shared" si="12"/>
        <v>0.20931583387373023</v>
      </c>
      <c r="I79" s="1">
        <f t="shared" si="12"/>
        <v>3.3253359929795621</v>
      </c>
      <c r="J79" s="1">
        <f t="shared" si="12"/>
        <v>3.3253359929795621</v>
      </c>
      <c r="K79" s="1">
        <f t="shared" si="12"/>
        <v>-142.99122166719417</v>
      </c>
      <c r="L79" s="1">
        <f t="shared" si="12"/>
        <v>0.10409755092260577</v>
      </c>
      <c r="M79" s="1">
        <f t="shared" si="12"/>
        <v>-1.0457615245049854</v>
      </c>
      <c r="N79" s="1">
        <f t="shared" si="12"/>
        <v>-3.9220448166597359</v>
      </c>
      <c r="O79" s="1">
        <f t="shared" si="12"/>
        <v>-2.4222519308883252</v>
      </c>
      <c r="P79" s="1">
        <f t="shared" si="12"/>
        <v>4.6831033967351797E-2</v>
      </c>
      <c r="Q79" s="1">
        <f t="shared" si="12"/>
        <v>-1.0929671816057234</v>
      </c>
      <c r="R79" s="1">
        <f t="shared" si="12"/>
        <v>0.11209578703378537</v>
      </c>
      <c r="S79" s="1">
        <f t="shared" si="12"/>
        <v>-7.4051768624184319E-2</v>
      </c>
      <c r="T79" s="1">
        <f t="shared" si="12"/>
        <v>8.9785314293013591E-2</v>
      </c>
      <c r="U79" s="1">
        <f t="shared" si="12"/>
        <v>-1.3464151311649597</v>
      </c>
      <c r="V79" s="1">
        <f t="shared" si="12"/>
        <v>0.18149457276966438</v>
      </c>
      <c r="W79" s="1">
        <f t="shared" si="12"/>
        <v>0.28205861768407675</v>
      </c>
      <c r="X79" s="1">
        <f t="shared" si="12"/>
        <v>-1.6903468130526345</v>
      </c>
      <c r="Y79" s="1">
        <f t="shared" si="12"/>
        <v>-0.55289046277954568</v>
      </c>
      <c r="AA79" s="1">
        <f>SUM(C79:Y79)</f>
        <v>-148.39464196552939</v>
      </c>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row>
    <row r="80" spans="2:96">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row>
    <row r="81" spans="2:96">
      <c r="B81" s="2" t="s">
        <v>70</v>
      </c>
      <c r="C81" s="3" t="s">
        <v>44</v>
      </c>
      <c r="D81" s="3" t="s">
        <v>45</v>
      </c>
      <c r="E81" s="3" t="s">
        <v>46</v>
      </c>
      <c r="F81" s="3" t="s">
        <v>65</v>
      </c>
      <c r="G81" s="3" t="s">
        <v>32</v>
      </c>
      <c r="H81" s="3" t="s">
        <v>33</v>
      </c>
      <c r="I81" s="3" t="s">
        <v>66</v>
      </c>
      <c r="J81" s="3" t="s">
        <v>57</v>
      </c>
      <c r="K81" s="18" t="s">
        <v>67</v>
      </c>
      <c r="L81" s="3" t="s">
        <v>23</v>
      </c>
      <c r="M81" s="3" t="s">
        <v>6</v>
      </c>
      <c r="N81" s="3" t="s">
        <v>7</v>
      </c>
      <c r="O81" s="3" t="s">
        <v>8</v>
      </c>
      <c r="P81" s="3" t="s">
        <v>68</v>
      </c>
      <c r="Q81" s="3" t="s">
        <v>15</v>
      </c>
      <c r="R81" s="3" t="s">
        <v>36</v>
      </c>
      <c r="S81" s="3" t="s">
        <v>47</v>
      </c>
      <c r="T81" s="3" t="s">
        <v>69</v>
      </c>
      <c r="U81" s="3" t="s">
        <v>42</v>
      </c>
      <c r="V81" s="3" t="s">
        <v>17</v>
      </c>
      <c r="W81" s="3" t="s">
        <v>11</v>
      </c>
      <c r="X81" s="3" t="s">
        <v>12</v>
      </c>
      <c r="Y81" s="3" t="s">
        <v>38</v>
      </c>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row>
    <row r="82" spans="2:96">
      <c r="B82" s="1" t="s">
        <v>19</v>
      </c>
      <c r="C82" s="1">
        <v>-515.39106167299997</v>
      </c>
      <c r="D82" s="1">
        <v>-515.39108338699998</v>
      </c>
      <c r="E82" s="1">
        <v>-515.39178067099999</v>
      </c>
      <c r="F82" s="1">
        <v>-515.39150762199995</v>
      </c>
      <c r="G82" s="1">
        <v>-515.39141882700005</v>
      </c>
      <c r="H82" s="1">
        <v>-515.39106964099994</v>
      </c>
      <c r="I82" s="1">
        <v>-515.391564733</v>
      </c>
      <c r="J82" s="1">
        <v>-515.39196462300004</v>
      </c>
      <c r="K82" s="10">
        <v>-1262.5542304999999</v>
      </c>
      <c r="L82" s="1">
        <v>-515.39106888100002</v>
      </c>
      <c r="M82" s="1">
        <v>-515.39142030400001</v>
      </c>
      <c r="N82" s="1">
        <v>-515.39183968700002</v>
      </c>
      <c r="O82" s="1">
        <v>-515.391848428</v>
      </c>
      <c r="P82" s="1">
        <v>-515.39107128499995</v>
      </c>
      <c r="Q82" s="1">
        <v>-515.39161213199998</v>
      </c>
      <c r="R82" s="1">
        <v>-515.39107064300003</v>
      </c>
      <c r="S82" s="1">
        <v>-515.39105991700001</v>
      </c>
      <c r="T82" s="1">
        <v>-515.39104209599998</v>
      </c>
      <c r="U82" s="1">
        <v>-515.39124980199995</v>
      </c>
      <c r="V82" s="1">
        <v>-515.39117909000004</v>
      </c>
      <c r="W82" s="1">
        <v>-515.39108073299997</v>
      </c>
      <c r="X82" s="1">
        <v>-515.39187599000002</v>
      </c>
      <c r="Y82" s="1">
        <v>-402.29301022800001</v>
      </c>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row>
    <row r="83" spans="2:96">
      <c r="B83" s="1" t="s">
        <v>20</v>
      </c>
      <c r="C83" s="1">
        <v>-606.81701229600003</v>
      </c>
      <c r="D83" s="1">
        <v>-550.96666777400003</v>
      </c>
      <c r="E83" s="1">
        <v>-550.99342927299995</v>
      </c>
      <c r="F83" s="1">
        <v>-550.96833252099998</v>
      </c>
      <c r="G83" s="1">
        <v>-284.34443828500002</v>
      </c>
      <c r="H83" s="1">
        <v>-284.38255365399999</v>
      </c>
      <c r="I83" s="1">
        <v>-548.64988783199999</v>
      </c>
      <c r="J83" s="1">
        <v>-548.60698975299999</v>
      </c>
      <c r="K83" s="10">
        <v>-515.39316391399996</v>
      </c>
      <c r="L83" s="1">
        <v>-441.59807279099999</v>
      </c>
      <c r="M83" s="1">
        <v>-441.57270417400002</v>
      </c>
      <c r="N83" s="1">
        <v>-441.54467752599999</v>
      </c>
      <c r="O83" s="1">
        <v>-554.66043865100005</v>
      </c>
      <c r="P83" s="1">
        <v>-554.69903037200004</v>
      </c>
      <c r="Q83" s="1">
        <v>-401.050850051</v>
      </c>
      <c r="R83" s="1">
        <v>-398.87992054900002</v>
      </c>
      <c r="S83" s="1">
        <v>-398.89467564</v>
      </c>
      <c r="T83" s="1">
        <v>-398.85667278599999</v>
      </c>
      <c r="U83" s="1">
        <v>-438.20067120599998</v>
      </c>
      <c r="V83" s="1">
        <v>-686.24794792800003</v>
      </c>
      <c r="W83" s="1">
        <v>-629.91380593300005</v>
      </c>
      <c r="X83" s="1">
        <v>-629.87823935799997</v>
      </c>
      <c r="Y83" s="1">
        <v>-515.39148279100004</v>
      </c>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row>
    <row r="84" spans="2:96">
      <c r="B84" s="1" t="s">
        <v>21</v>
      </c>
      <c r="C84" s="1">
        <v>-1122.2126512899999</v>
      </c>
      <c r="D84" s="1">
        <v>-1066.35339924</v>
      </c>
      <c r="E84" s="1">
        <v>-1066.38565163</v>
      </c>
      <c r="F84" s="1">
        <v>-1066.3589288000001</v>
      </c>
      <c r="G84" s="1">
        <v>-799.74036796300004</v>
      </c>
      <c r="H84" s="1">
        <v>-799.77333828500002</v>
      </c>
      <c r="I84" s="1">
        <v>-1064.03787627</v>
      </c>
      <c r="J84" s="1">
        <v>-1063.9987640300001</v>
      </c>
      <c r="K84" s="10">
        <v>-1778.17444729</v>
      </c>
      <c r="L84" s="1">
        <v>-956.98900984900001</v>
      </c>
      <c r="M84" s="1">
        <v>-956.963104628</v>
      </c>
      <c r="N84" s="1">
        <v>-956.94065199800002</v>
      </c>
      <c r="O84" s="1">
        <v>-1070.0525792599999</v>
      </c>
      <c r="P84" s="1">
        <v>-1070.0899898299999</v>
      </c>
      <c r="Q84" s="1">
        <v>-916.44450005900001</v>
      </c>
      <c r="R84" s="1">
        <v>-914.27189172800001</v>
      </c>
      <c r="S84" s="1">
        <v>-914.28592315900005</v>
      </c>
      <c r="T84" s="1">
        <v>-914.24737326299999</v>
      </c>
      <c r="U84" s="1">
        <v>-953.59304646400005</v>
      </c>
      <c r="V84" s="1">
        <v>-1201.6390906399999</v>
      </c>
      <c r="W84" s="1">
        <v>-1145.30469455</v>
      </c>
      <c r="X84" s="1">
        <v>-1145.27912696</v>
      </c>
      <c r="Y84" s="1">
        <v>-917.68232639099995</v>
      </c>
      <c r="AA84" s="1" t="s">
        <v>21</v>
      </c>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row>
    <row r="85" spans="2:96">
      <c r="B85" s="1" t="s">
        <v>158</v>
      </c>
      <c r="C85" s="1">
        <f t="shared" ref="C85:Y85" si="13">(C84-C83-C82)*627.5095</f>
        <v>-2.8723124120133918</v>
      </c>
      <c r="D85" s="1">
        <f t="shared" si="13"/>
        <v>2.7308717707280654</v>
      </c>
      <c r="E85" s="1">
        <f t="shared" si="13"/>
        <v>-0.2771621610450391</v>
      </c>
      <c r="F85" s="1">
        <f t="shared" si="13"/>
        <v>0.57187639017730807</v>
      </c>
      <c r="G85" s="1">
        <f t="shared" si="13"/>
        <v>-2.8306018555616728</v>
      </c>
      <c r="H85" s="1">
        <f t="shared" si="13"/>
        <v>0.17884648250514767</v>
      </c>
      <c r="I85" s="1">
        <f t="shared" si="13"/>
        <v>2.244159087312676</v>
      </c>
      <c r="J85" s="1">
        <f t="shared" si="13"/>
        <v>0.11944392325809293</v>
      </c>
      <c r="K85" s="1">
        <f t="shared" si="13"/>
        <v>-142.47783669233212</v>
      </c>
      <c r="L85" s="1">
        <f t="shared" si="13"/>
        <v>8.2720184856557868E-2</v>
      </c>
      <c r="M85" s="1">
        <f t="shared" si="13"/>
        <v>0.63996556359648538</v>
      </c>
      <c r="N85" s="1">
        <f t="shared" si="13"/>
        <v>-2.5946168679696058</v>
      </c>
      <c r="O85" s="1">
        <f t="shared" si="13"/>
        <v>-0.18334635312520653</v>
      </c>
      <c r="P85" s="1">
        <f t="shared" si="13"/>
        <v>7.0172504899699395E-2</v>
      </c>
      <c r="Q85" s="1">
        <f t="shared" si="13"/>
        <v>-1.2787865498416078</v>
      </c>
      <c r="R85" s="1">
        <f t="shared" si="13"/>
        <v>-0.56509489503156796</v>
      </c>
      <c r="S85" s="1">
        <f t="shared" si="13"/>
        <v>-0.11772203720813747</v>
      </c>
      <c r="T85" s="1">
        <f t="shared" si="13"/>
        <v>0.21436916786953691</v>
      </c>
      <c r="U85" s="1">
        <f t="shared" si="13"/>
        <v>-0.70623433194599161</v>
      </c>
      <c r="V85" s="1">
        <f t="shared" si="13"/>
        <v>2.2827540665058849E-2</v>
      </c>
      <c r="W85" s="1">
        <f t="shared" si="13"/>
        <v>0.12055461509811113</v>
      </c>
      <c r="X85" s="1">
        <f t="shared" si="13"/>
        <v>-5.6548721403107267</v>
      </c>
      <c r="Y85" s="1">
        <f t="shared" si="13"/>
        <v>1.359579653035879</v>
      </c>
      <c r="AA85" s="1">
        <f>SUM(C85:X85)</f>
        <v>-152.56277906541831</v>
      </c>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row>
    <row r="86" spans="2:96">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row>
    <row r="87" spans="2:96">
      <c r="B87" s="2" t="s">
        <v>71</v>
      </c>
      <c r="C87" s="8" t="s">
        <v>31</v>
      </c>
      <c r="D87" s="8" t="s">
        <v>50</v>
      </c>
      <c r="E87" s="8" t="s">
        <v>72</v>
      </c>
      <c r="F87" s="8" t="s">
        <v>32</v>
      </c>
      <c r="G87" s="8" t="s">
        <v>35</v>
      </c>
      <c r="H87" s="8" t="s">
        <v>57</v>
      </c>
      <c r="I87" s="8" t="s">
        <v>73</v>
      </c>
      <c r="J87" s="8" t="s">
        <v>74</v>
      </c>
      <c r="K87" s="8" t="s">
        <v>75</v>
      </c>
      <c r="L87" s="8" t="s">
        <v>76</v>
      </c>
      <c r="M87" s="8" t="s">
        <v>77</v>
      </c>
      <c r="N87" s="8" t="s">
        <v>8</v>
      </c>
      <c r="O87" s="8" t="s">
        <v>9</v>
      </c>
      <c r="P87" s="8" t="s">
        <v>38</v>
      </c>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row>
    <row r="88" spans="2:96">
      <c r="B88" s="1" t="s">
        <v>19</v>
      </c>
      <c r="C88" s="9">
        <v>-514.13976690000004</v>
      </c>
      <c r="D88" s="9">
        <v>-514.13999879999994</v>
      </c>
      <c r="E88" s="9">
        <v>-514.14016995300005</v>
      </c>
      <c r="F88" s="9">
        <v>-514.13968690000002</v>
      </c>
      <c r="G88" s="9">
        <v>-514.13967709999997</v>
      </c>
      <c r="H88" s="9">
        <v>-514.13961380000001</v>
      </c>
      <c r="I88" s="9">
        <v>-514.1399179</v>
      </c>
      <c r="J88" s="9">
        <v>-514.13999139999999</v>
      </c>
      <c r="K88" s="9">
        <v>-514.14120760000003</v>
      </c>
      <c r="L88" s="9">
        <v>-514.13997959999995</v>
      </c>
      <c r="M88" s="9">
        <v>-514.13969480000003</v>
      </c>
      <c r="N88" s="9">
        <v>-514.13953819999995</v>
      </c>
      <c r="O88" s="9">
        <v>-514.13978859999997</v>
      </c>
      <c r="P88" s="9">
        <v>-514.1399093</v>
      </c>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row>
    <row r="89" spans="2:96">
      <c r="B89" s="1" t="s">
        <v>20</v>
      </c>
      <c r="C89" s="9">
        <v>-323.68906399999997</v>
      </c>
      <c r="D89" s="9">
        <v>-492.37738259999998</v>
      </c>
      <c r="E89" s="9">
        <v>-1639.3671778299999</v>
      </c>
      <c r="F89" s="9">
        <v>-284.344065</v>
      </c>
      <c r="G89" s="9">
        <v>-548.62959179999996</v>
      </c>
      <c r="H89" s="9">
        <v>-548.68200890000003</v>
      </c>
      <c r="I89" s="9">
        <v>-548.65683739999997</v>
      </c>
      <c r="J89" s="9">
        <v>-548.64262729999996</v>
      </c>
      <c r="K89" s="9">
        <v>-548.68907879999995</v>
      </c>
      <c r="L89" s="9">
        <v>-548.68812939999998</v>
      </c>
      <c r="M89" s="9">
        <v>-800.44722060000004</v>
      </c>
      <c r="N89" s="9">
        <v>-554.69726349999996</v>
      </c>
      <c r="O89" s="9">
        <v>-554.69778210000004</v>
      </c>
      <c r="P89" s="9">
        <v>-402.2743461</v>
      </c>
      <c r="R89" s="1"/>
      <c r="S89" s="1"/>
      <c r="T89" s="1"/>
      <c r="U89" s="1"/>
      <c r="V89" s="1"/>
      <c r="W89" s="1"/>
      <c r="X89" s="1"/>
      <c r="Y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row>
    <row r="90" spans="2:96">
      <c r="B90" s="1" t="s">
        <v>21</v>
      </c>
      <c r="C90" s="9">
        <v>-837.82762990000003</v>
      </c>
      <c r="D90" s="9">
        <v>-1006.523524</v>
      </c>
      <c r="E90" s="9">
        <v>-2153.8695307200001</v>
      </c>
      <c r="F90" s="9">
        <v>-798.48468930000001</v>
      </c>
      <c r="G90" s="9">
        <v>-1062.769301</v>
      </c>
      <c r="H90" s="9">
        <v>-1062.8180150000001</v>
      </c>
      <c r="I90" s="9">
        <v>-1062.792436</v>
      </c>
      <c r="J90" s="9">
        <v>-1062.781847</v>
      </c>
      <c r="K90" s="9">
        <v>-1062.838362</v>
      </c>
      <c r="L90" s="9">
        <v>-1062.8223149999999</v>
      </c>
      <c r="M90" s="9">
        <v>-1314.589903</v>
      </c>
      <c r="N90" s="9">
        <v>-1068.8373879999999</v>
      </c>
      <c r="O90" s="9">
        <v>-1068.8388399999999</v>
      </c>
      <c r="P90" s="9">
        <v>-916.41503139999998</v>
      </c>
      <c r="R90" s="1" t="s">
        <v>29</v>
      </c>
      <c r="S90" s="1"/>
      <c r="T90" s="1"/>
      <c r="U90" s="1"/>
      <c r="V90" s="1"/>
      <c r="W90" s="1"/>
      <c r="X90" s="1"/>
      <c r="Y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row>
    <row r="91" spans="2:96">
      <c r="B91" s="1" t="s">
        <v>158</v>
      </c>
      <c r="C91" s="9">
        <f>(C90-C88-C89)*627.5095</f>
        <v>0.75363890948774326</v>
      </c>
      <c r="D91" s="9">
        <f t="shared" ref="D91:P91" si="14">(D90-D88-D89)*627.5095</f>
        <v>-3.8545398547203416</v>
      </c>
      <c r="E91" s="9">
        <f t="shared" si="14"/>
        <v>-227.27323370536587</v>
      </c>
      <c r="F91" s="9">
        <f t="shared" si="14"/>
        <v>-0.58822740529873163</v>
      </c>
      <c r="G91" s="9">
        <f t="shared" si="14"/>
        <v>-2.0143055020420946E-2</v>
      </c>
      <c r="H91" s="9">
        <f t="shared" si="14"/>
        <v>2.2638660231343195</v>
      </c>
      <c r="I91" s="9">
        <f t="shared" si="14"/>
        <v>2.7104017833626259</v>
      </c>
      <c r="J91" s="9">
        <f t="shared" si="14"/>
        <v>0.48424908113302734</v>
      </c>
      <c r="K91" s="9">
        <f t="shared" si="14"/>
        <v>-5.0675157181898038</v>
      </c>
      <c r="L91" s="9">
        <f t="shared" si="14"/>
        <v>3.6357900430233174</v>
      </c>
      <c r="M91" s="9">
        <f t="shared" si="14"/>
        <v>-1.8747473821893974</v>
      </c>
      <c r="N91" s="9">
        <f t="shared" si="14"/>
        <v>-0.36790881985566792</v>
      </c>
      <c r="O91" s="9">
        <f t="shared" si="14"/>
        <v>-0.79649780827233874</v>
      </c>
      <c r="P91" s="9">
        <f t="shared" si="14"/>
        <v>-0.48694737198334875</v>
      </c>
      <c r="Q91" s="1"/>
      <c r="R91" s="1">
        <f>SUM(C91:P91)</f>
        <v>-230.48181528075492</v>
      </c>
      <c r="S91" s="1"/>
      <c r="T91" s="1"/>
      <c r="U91" s="1"/>
      <c r="V91" s="1"/>
      <c r="W91" s="1"/>
      <c r="X91" s="1"/>
      <c r="Y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row>
    <row r="92" spans="2:96">
      <c r="B92" s="1"/>
      <c r="C92" s="1"/>
      <c r="D92" s="1"/>
      <c r="E92" s="1"/>
      <c r="F92" s="1"/>
      <c r="G92" s="1"/>
      <c r="H92" s="1"/>
      <c r="I92" s="1"/>
      <c r="J92" s="1"/>
      <c r="K92" s="1"/>
      <c r="L92" s="1"/>
      <c r="M92" s="1"/>
      <c r="N92" s="1"/>
      <c r="O92" s="1"/>
      <c r="P92" s="1"/>
      <c r="Q92" s="1"/>
      <c r="R92" s="1"/>
      <c r="S92" s="1"/>
      <c r="T92" s="1"/>
      <c r="U92" s="1"/>
      <c r="V92" s="1"/>
      <c r="W92" s="1"/>
      <c r="X92" s="1"/>
      <c r="Y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2:96">
      <c r="B93" s="2" t="s">
        <v>78</v>
      </c>
      <c r="C93" s="8" t="s">
        <v>31</v>
      </c>
      <c r="D93" s="8" t="s">
        <v>50</v>
      </c>
      <c r="E93" s="8" t="s">
        <v>72</v>
      </c>
      <c r="F93" s="8" t="s">
        <v>32</v>
      </c>
      <c r="G93" s="8" t="s">
        <v>35</v>
      </c>
      <c r="H93" s="8" t="s">
        <v>57</v>
      </c>
      <c r="I93" s="8" t="s">
        <v>73</v>
      </c>
      <c r="J93" s="8" t="s">
        <v>74</v>
      </c>
      <c r="K93" s="8" t="s">
        <v>75</v>
      </c>
      <c r="L93" s="8" t="s">
        <v>76</v>
      </c>
      <c r="M93" s="8" t="s">
        <v>77</v>
      </c>
      <c r="N93" s="8" t="s">
        <v>8</v>
      </c>
      <c r="O93" s="8" t="s">
        <v>9</v>
      </c>
      <c r="P93" s="8" t="s">
        <v>38</v>
      </c>
      <c r="R93" s="1"/>
      <c r="S93" s="1"/>
      <c r="T93" s="1"/>
      <c r="U93" s="1"/>
      <c r="V93" s="1"/>
      <c r="W93" s="1"/>
      <c r="X93" s="1"/>
      <c r="Y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2:96">
      <c r="B94" s="1" t="s">
        <v>19</v>
      </c>
      <c r="C94" s="1">
        <v>-515.38830391399995</v>
      </c>
      <c r="D94" s="1">
        <v>-515.38835756499998</v>
      </c>
      <c r="E94" s="1">
        <v>-515.39016097800004</v>
      </c>
      <c r="F94" s="1">
        <v>-515.388299889</v>
      </c>
      <c r="G94" s="1">
        <v>-515.389022404</v>
      </c>
      <c r="H94" s="1">
        <v>-515.38850549999995</v>
      </c>
      <c r="I94" s="1">
        <v>-515.388674111</v>
      </c>
      <c r="J94" s="1">
        <v>-515.38841086399998</v>
      </c>
      <c r="K94" s="1">
        <v>-515.38852393299999</v>
      </c>
      <c r="L94" s="1">
        <v>-515.38967470700004</v>
      </c>
      <c r="M94" s="1">
        <v>-515.38822580500005</v>
      </c>
      <c r="N94" s="1">
        <v>-515.38808967099999</v>
      </c>
      <c r="O94" s="1">
        <v>-515.38820419900003</v>
      </c>
      <c r="P94" s="1">
        <v>-515.38856936399998</v>
      </c>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row>
    <row r="95" spans="2:96">
      <c r="B95" s="1" t="s">
        <v>20</v>
      </c>
      <c r="C95" s="1">
        <v>-323.68888063200001</v>
      </c>
      <c r="D95" s="1">
        <v>-492.37828969999998</v>
      </c>
      <c r="E95" s="1">
        <v>-1639.3671829499999</v>
      </c>
      <c r="F95" s="1">
        <v>-284.34443178100003</v>
      </c>
      <c r="G95" s="1">
        <v>-548.65675830500004</v>
      </c>
      <c r="H95" s="1">
        <v>-548.68719172199997</v>
      </c>
      <c r="I95" s="1">
        <v>-548.64081572299995</v>
      </c>
      <c r="J95" s="1">
        <v>-548.68377540300003</v>
      </c>
      <c r="K95" s="1">
        <v>-548.62864440999999</v>
      </c>
      <c r="L95" s="1">
        <v>-548.68990961999998</v>
      </c>
      <c r="M95" s="1">
        <v>-800.44697416300005</v>
      </c>
      <c r="N95" s="1">
        <v>-554.69726096600004</v>
      </c>
      <c r="O95" s="1">
        <v>-554.69369195700006</v>
      </c>
      <c r="P95" s="1">
        <v>-402.27467569599997</v>
      </c>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row>
    <row r="96" spans="2:96">
      <c r="B96" s="1" t="s">
        <v>21</v>
      </c>
      <c r="C96" s="1">
        <v>-839.07601436599998</v>
      </c>
      <c r="D96" s="1">
        <v>-1007.76807199</v>
      </c>
      <c r="E96" s="1">
        <v>-2155.1434072000002</v>
      </c>
      <c r="F96" s="1">
        <v>-799.73282779399995</v>
      </c>
      <c r="G96" s="1">
        <v>-1064.0424425399999</v>
      </c>
      <c r="H96" s="1">
        <v>-1064.0734888300001</v>
      </c>
      <c r="I96" s="1">
        <v>-1064.0332375400001</v>
      </c>
      <c r="J96" s="1">
        <v>-1064.0677504400001</v>
      </c>
      <c r="K96" s="1">
        <v>-1064.0171926200001</v>
      </c>
      <c r="L96" s="1">
        <v>-1064.08300945</v>
      </c>
      <c r="M96" s="1">
        <v>-1315.8390213099999</v>
      </c>
      <c r="N96" s="1">
        <v>-1070.0857360699999</v>
      </c>
      <c r="O96" s="1">
        <v>-1070.08195419</v>
      </c>
      <c r="P96" s="1">
        <v>-917.66294181700005</v>
      </c>
      <c r="Q96" s="1"/>
      <c r="R96" s="1" t="s">
        <v>21</v>
      </c>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row>
    <row r="97" spans="2:96">
      <c r="B97" s="1" t="s">
        <v>158</v>
      </c>
      <c r="C97" s="1">
        <f t="shared" ref="C97:P97" si="15">(C96-C95-C94)*627.5095</f>
        <v>0.73429906672945022</v>
      </c>
      <c r="D97" s="1">
        <f t="shared" si="15"/>
        <v>-0.894028472382842</v>
      </c>
      <c r="E97" s="1">
        <f t="shared" si="15"/>
        <v>-242.25837078122746</v>
      </c>
      <c r="F97" s="1">
        <f t="shared" si="15"/>
        <v>-6.0318723130436354E-2</v>
      </c>
      <c r="G97" s="1">
        <f t="shared" si="15"/>
        <v>2.094732760187465</v>
      </c>
      <c r="H97" s="1">
        <f t="shared" si="15"/>
        <v>1.3857869596169927</v>
      </c>
      <c r="I97" s="1">
        <f t="shared" si="15"/>
        <v>-2.3517211182863971</v>
      </c>
      <c r="J97" s="1">
        <f t="shared" si="15"/>
        <v>2.7835235828264056</v>
      </c>
      <c r="K97" s="1">
        <f t="shared" si="15"/>
        <v>-1.5234048181427455E-2</v>
      </c>
      <c r="L97" s="1">
        <f t="shared" si="15"/>
        <v>-2.1492972211325356</v>
      </c>
      <c r="M97" s="1">
        <f t="shared" si="15"/>
        <v>-2.3979284076298368</v>
      </c>
      <c r="N97" s="1">
        <f t="shared" si="15"/>
        <v>-0.24186286905438117</v>
      </c>
      <c r="O97" s="1">
        <f t="shared" si="15"/>
        <v>-3.6416886290838758E-2</v>
      </c>
      <c r="P97" s="1">
        <f t="shared" si="15"/>
        <v>0.19028786328471392</v>
      </c>
      <c r="Q97" s="1"/>
      <c r="R97" s="1">
        <f>SUM(C97:P97)</f>
        <v>-243.21654829467121</v>
      </c>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row>
    <row r="98" spans="2:96">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row>
    <row r="99" spans="2:96">
      <c r="B99" s="12" t="s">
        <v>79</v>
      </c>
      <c r="C99" s="13" t="s">
        <v>80</v>
      </c>
      <c r="D99" s="18" t="s">
        <v>51</v>
      </c>
      <c r="E99" s="13" t="s">
        <v>52</v>
      </c>
      <c r="F99" s="13" t="s">
        <v>81</v>
      </c>
      <c r="G99" s="13" t="s">
        <v>45</v>
      </c>
      <c r="H99" s="13" t="s">
        <v>23</v>
      </c>
      <c r="I99" s="13" t="s">
        <v>58</v>
      </c>
      <c r="J99" s="13" t="s">
        <v>82</v>
      </c>
      <c r="K99" s="13" t="s">
        <v>77</v>
      </c>
      <c r="L99" s="13" t="s">
        <v>83</v>
      </c>
      <c r="M99" s="13" t="s">
        <v>15</v>
      </c>
      <c r="N99" s="13" t="s">
        <v>42</v>
      </c>
      <c r="O99" s="14" t="s">
        <v>17</v>
      </c>
      <c r="P99" s="14" t="s">
        <v>84</v>
      </c>
      <c r="Q99" s="13" t="s">
        <v>38</v>
      </c>
      <c r="R99" s="13" t="s">
        <v>39</v>
      </c>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row>
    <row r="100" spans="2:96">
      <c r="B100" s="15" t="s">
        <v>19</v>
      </c>
      <c r="C100" s="16">
        <v>-514.13789049699994</v>
      </c>
      <c r="D100" s="16">
        <v>-514.13736253000002</v>
      </c>
      <c r="E100" s="16">
        <v>-514.13752458800002</v>
      </c>
      <c r="F100" s="16">
        <v>-514.13740851399996</v>
      </c>
      <c r="G100" s="16">
        <v>-514.13760091699999</v>
      </c>
      <c r="H100" s="16">
        <v>-514.13755974900005</v>
      </c>
      <c r="I100" s="16">
        <v>-514.137868927</v>
      </c>
      <c r="J100" s="16">
        <v>-514.13787876699996</v>
      </c>
      <c r="K100" s="16">
        <v>-514.13760305100004</v>
      </c>
      <c r="L100" s="16">
        <v>-514.13809516900005</v>
      </c>
      <c r="M100" s="16">
        <v>-514.13794565299997</v>
      </c>
      <c r="N100" s="16">
        <v>-514.13750222700003</v>
      </c>
      <c r="O100" s="15">
        <v>-514.13809810999999</v>
      </c>
      <c r="P100" s="15">
        <v>-514.13737126900003</v>
      </c>
      <c r="Q100" s="16">
        <v>-514.13754718600001</v>
      </c>
      <c r="R100" s="16">
        <v>-514.13733008099996</v>
      </c>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row>
    <row r="101" spans="2:96">
      <c r="B101" s="15" t="s">
        <v>20</v>
      </c>
      <c r="C101" s="16">
        <v>-492.36822575100001</v>
      </c>
      <c r="D101" s="16">
        <v>-492.35321405899998</v>
      </c>
      <c r="E101" s="16">
        <v>-511.69188012500001</v>
      </c>
      <c r="F101" s="16">
        <v>-511.66774148299999</v>
      </c>
      <c r="G101" s="16">
        <v>-551.00469239300003</v>
      </c>
      <c r="H101" s="16">
        <v>-441.599468941</v>
      </c>
      <c r="I101" s="16">
        <v>-497.290804149</v>
      </c>
      <c r="J101" s="16">
        <v>-199.20900094699999</v>
      </c>
      <c r="K101" s="16">
        <v>-800.47375401399995</v>
      </c>
      <c r="L101" s="16">
        <v>-800.43741777800005</v>
      </c>
      <c r="M101" s="16">
        <v>-401.090025868</v>
      </c>
      <c r="N101" s="16">
        <v>-438.18557630999999</v>
      </c>
      <c r="O101" s="15">
        <v>-686.25514412999996</v>
      </c>
      <c r="P101" s="15">
        <v>-686.25610557599998</v>
      </c>
      <c r="Q101" s="16">
        <v>-402.29817462599999</v>
      </c>
      <c r="R101" s="16">
        <v>-327.042966724</v>
      </c>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row>
    <row r="102" spans="2:96">
      <c r="B102" s="15" t="s">
        <v>21</v>
      </c>
      <c r="C102" s="16">
        <v>-1006.4990093599999</v>
      </c>
      <c r="D102" s="16">
        <v>-1006.4917063</v>
      </c>
      <c r="E102" s="16">
        <v>-1025.81942632</v>
      </c>
      <c r="F102" s="16">
        <v>-1025.80392179</v>
      </c>
      <c r="G102" s="16">
        <v>-1065.1660597800001</v>
      </c>
      <c r="H102" s="16">
        <v>-955.73791394</v>
      </c>
      <c r="I102" s="16">
        <v>-1011.45333348</v>
      </c>
      <c r="J102" s="16">
        <v>-713.52661434900006</v>
      </c>
      <c r="K102" s="16">
        <v>-1314.6133074100001</v>
      </c>
      <c r="L102" s="16">
        <v>-1314.57630883</v>
      </c>
      <c r="M102" s="16">
        <v>-915.22960754400003</v>
      </c>
      <c r="N102" s="16">
        <v>-952.32319119500005</v>
      </c>
      <c r="O102" s="15">
        <v>-1200.3924889699999</v>
      </c>
      <c r="P102" s="10">
        <v>-1200.39369293</v>
      </c>
      <c r="Q102" s="16">
        <v>-916.43633327999999</v>
      </c>
      <c r="R102" s="16">
        <v>-841.18072502300004</v>
      </c>
      <c r="T102" s="15" t="s">
        <v>29</v>
      </c>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row>
    <row r="103" spans="2:96">
      <c r="B103" s="15" t="s">
        <v>158</v>
      </c>
      <c r="C103" s="17">
        <f t="shared" ref="C103:R103" si="16">(C102-C101-C100)*627.5095</f>
        <v>4.4596397354064816</v>
      </c>
      <c r="D103" s="17">
        <f t="shared" si="16"/>
        <v>-0.70890438473940298</v>
      </c>
      <c r="E103" s="17">
        <f t="shared" si="16"/>
        <v>6.2615364022228599</v>
      </c>
      <c r="F103" s="17">
        <f t="shared" si="16"/>
        <v>0.77071156042890254</v>
      </c>
      <c r="G103" s="17">
        <f t="shared" si="16"/>
        <v>-14.913685706499544</v>
      </c>
      <c r="H103" s="17">
        <f t="shared" si="16"/>
        <v>-0.55550278488144678</v>
      </c>
      <c r="I103" s="17">
        <f t="shared" si="16"/>
        <v>-15.474637783821574</v>
      </c>
      <c r="J103" s="17">
        <f t="shared" si="16"/>
        <v>-112.78519094156091</v>
      </c>
      <c r="K103" s="17">
        <f t="shared" si="16"/>
        <v>-1.2238600158204278</v>
      </c>
      <c r="L103" s="17">
        <f t="shared" si="16"/>
        <v>-0.49942414333185853</v>
      </c>
      <c r="M103" s="17">
        <f t="shared" si="16"/>
        <v>-1.0266199747561817</v>
      </c>
      <c r="N103" s="17">
        <f t="shared" si="16"/>
        <v>-7.0693965272693726E-2</v>
      </c>
      <c r="O103" s="17">
        <f t="shared" si="16"/>
        <v>0.47268408107651277</v>
      </c>
      <c r="P103" s="17">
        <f t="shared" si="16"/>
        <v>-0.13559539032862966</v>
      </c>
      <c r="Q103" s="17">
        <f t="shared" si="16"/>
        <v>-0.38370197893861768</v>
      </c>
      <c r="R103" s="17">
        <f t="shared" si="16"/>
        <v>-0.26871086315775855</v>
      </c>
      <c r="T103" s="15">
        <f>SUM(C103:R103)</f>
        <v>-136.08195615397429</v>
      </c>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row>
    <row r="104" spans="2:96">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row>
    <row r="105" spans="2:96">
      <c r="B105" s="12" t="s">
        <v>85</v>
      </c>
      <c r="C105" s="13" t="s">
        <v>80</v>
      </c>
      <c r="D105" s="18" t="s">
        <v>51</v>
      </c>
      <c r="E105" s="13" t="s">
        <v>52</v>
      </c>
      <c r="F105" s="13" t="s">
        <v>81</v>
      </c>
      <c r="G105" s="13" t="s">
        <v>45</v>
      </c>
      <c r="H105" s="13" t="s">
        <v>23</v>
      </c>
      <c r="I105" s="13" t="s">
        <v>58</v>
      </c>
      <c r="J105" s="13" t="s">
        <v>82</v>
      </c>
      <c r="K105" s="13" t="s">
        <v>77</v>
      </c>
      <c r="L105" s="13" t="s">
        <v>83</v>
      </c>
      <c r="M105" s="13" t="s">
        <v>15</v>
      </c>
      <c r="N105" s="13" t="s">
        <v>42</v>
      </c>
      <c r="O105" s="14" t="s">
        <v>17</v>
      </c>
      <c r="P105" s="14" t="s">
        <v>84</v>
      </c>
      <c r="Q105" s="13" t="s">
        <v>38</v>
      </c>
      <c r="R105" s="13" t="s">
        <v>39</v>
      </c>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row>
    <row r="106" spans="2:96">
      <c r="B106" s="15" t="s">
        <v>19</v>
      </c>
      <c r="C106" s="16">
        <v>-514.82722219699997</v>
      </c>
      <c r="D106" s="10">
        <v>-514.82776435300002</v>
      </c>
      <c r="E106" s="16">
        <v>-514.82742508700005</v>
      </c>
      <c r="F106" s="16">
        <v>-514.82736267600001</v>
      </c>
      <c r="G106" s="16">
        <v>-514.82736907900005</v>
      </c>
      <c r="H106" s="16">
        <v>-514.82720990400003</v>
      </c>
      <c r="I106" s="16">
        <v>-514.82810501899996</v>
      </c>
      <c r="J106" s="16">
        <v>-514.82796896800005</v>
      </c>
      <c r="K106" s="16">
        <v>-514.82740496300005</v>
      </c>
      <c r="L106" s="16">
        <v>-514.827833252</v>
      </c>
      <c r="M106" s="16">
        <v>-514.82778489299994</v>
      </c>
      <c r="N106" s="16">
        <v>-514.82767754500003</v>
      </c>
      <c r="O106" s="15">
        <v>-514.82754528400005</v>
      </c>
      <c r="P106" s="15">
        <v>-514.82760136800005</v>
      </c>
      <c r="Q106" s="16">
        <v>-514.82725760999995</v>
      </c>
      <c r="R106" s="16">
        <v>-514.82731468300005</v>
      </c>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row>
    <row r="107" spans="2:96">
      <c r="B107" s="15" t="s">
        <v>20</v>
      </c>
      <c r="C107" s="16">
        <v>-492.36006606299998</v>
      </c>
      <c r="D107" s="10">
        <v>-492.36158557200002</v>
      </c>
      <c r="E107" s="16">
        <v>-511.69023078599997</v>
      </c>
      <c r="F107" s="16">
        <v>-511.66525790100002</v>
      </c>
      <c r="G107" s="16">
        <v>-551.00174657000002</v>
      </c>
      <c r="H107" s="16">
        <v>-402.28361517899998</v>
      </c>
      <c r="I107" s="16">
        <v>-497.28434866499998</v>
      </c>
      <c r="J107" s="16">
        <v>-199.209024322</v>
      </c>
      <c r="K107" s="16">
        <v>-800.47027769199997</v>
      </c>
      <c r="L107" s="16">
        <v>-800.43743341899994</v>
      </c>
      <c r="M107" s="16">
        <v>-401.08543517999999</v>
      </c>
      <c r="N107" s="16">
        <v>-438.14414621600002</v>
      </c>
      <c r="O107" s="15">
        <v>-686.250358689</v>
      </c>
      <c r="P107" s="15">
        <v>-686.25254746300004</v>
      </c>
      <c r="Q107" s="16">
        <v>-402.293948</v>
      </c>
      <c r="R107" s="16">
        <v>-441.59550056500001</v>
      </c>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row>
    <row r="108" spans="2:96">
      <c r="B108" s="15" t="s">
        <v>21</v>
      </c>
      <c r="C108" s="16">
        <v>-1007.19035131</v>
      </c>
      <c r="D108" s="10">
        <v>-1007.22947329</v>
      </c>
      <c r="E108" s="16">
        <v>-1026.4049719499999</v>
      </c>
      <c r="F108" s="16">
        <v>-1026.38655451</v>
      </c>
      <c r="G108" s="16">
        <v>-1065.73867202</v>
      </c>
      <c r="H108" s="16">
        <v>-917.11487826099994</v>
      </c>
      <c r="I108" s="16">
        <v>-1012.30473824</v>
      </c>
      <c r="J108" s="16">
        <v>-714.59582218599996</v>
      </c>
      <c r="K108" s="16">
        <v>-1315.3021627799999</v>
      </c>
      <c r="L108" s="16">
        <v>-1315.26565979</v>
      </c>
      <c r="M108" s="16">
        <v>-915.91945501999999</v>
      </c>
      <c r="N108" s="16">
        <v>-952.98137500200005</v>
      </c>
      <c r="O108" s="15">
        <v>-1201.0811094999999</v>
      </c>
      <c r="P108" s="10">
        <v>-1201.08130241</v>
      </c>
      <c r="Q108" s="16">
        <v>-917.12176148900005</v>
      </c>
      <c r="R108" s="16">
        <v>-956.42408226700002</v>
      </c>
      <c r="T108" s="15" t="s">
        <v>29</v>
      </c>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row>
    <row r="109" spans="2:96">
      <c r="B109" s="15" t="s">
        <v>158</v>
      </c>
      <c r="C109" s="17">
        <f t="shared" ref="C109:R109" si="17">(C108-C107-C106)*627.5095</f>
        <v>-1.9220929739982413</v>
      </c>
      <c r="D109" s="17">
        <f t="shared" si="17"/>
        <v>-25.177792709467166</v>
      </c>
      <c r="E109" s="17">
        <f t="shared" si="17"/>
        <v>70.710232179888095</v>
      </c>
      <c r="F109" s="17">
        <f t="shared" si="17"/>
        <v>66.557464670154602</v>
      </c>
      <c r="G109" s="17">
        <f t="shared" si="17"/>
        <v>56.754236412041912</v>
      </c>
      <c r="H109" s="17">
        <f t="shared" si="17"/>
        <v>-2.543407700150552</v>
      </c>
      <c r="I109" s="17">
        <f t="shared" si="17"/>
        <v>-120.66038559335595</v>
      </c>
      <c r="J109" s="17">
        <f t="shared" si="17"/>
        <v>-350.67044111445495</v>
      </c>
      <c r="K109" s="17">
        <f t="shared" si="17"/>
        <v>-2.8113209986076271</v>
      </c>
      <c r="L109" s="17">
        <f t="shared" si="17"/>
        <v>-0.24668590714495434</v>
      </c>
      <c r="M109" s="17">
        <f t="shared" si="17"/>
        <v>-3.9124884745295514</v>
      </c>
      <c r="N109" s="17">
        <f t="shared" si="17"/>
        <v>-5.9934944642519072</v>
      </c>
      <c r="O109" s="17">
        <f t="shared" si="17"/>
        <v>-2.0114986449209393</v>
      </c>
      <c r="P109" s="17">
        <f t="shared" si="17"/>
        <v>-0.72388178146727844</v>
      </c>
      <c r="Q109" s="17">
        <f t="shared" si="17"/>
        <v>-0.34881935341527914</v>
      </c>
      <c r="R109" s="17">
        <f t="shared" si="17"/>
        <v>-0.79506645918728025</v>
      </c>
      <c r="T109" s="15">
        <f>SUM(C109:R109)</f>
        <v>-323.79544291286714</v>
      </c>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row>
    <row r="110" spans="2:96">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row>
    <row r="111" spans="2:96" ht="15" thickBot="1">
      <c r="B111" s="5"/>
      <c r="C111" s="29" t="s">
        <v>86</v>
      </c>
      <c r="D111" s="4" t="s">
        <v>87</v>
      </c>
      <c r="E111" s="4" t="s">
        <v>88</v>
      </c>
      <c r="F111" s="4" t="s">
        <v>89</v>
      </c>
      <c r="G111" s="4" t="s">
        <v>90</v>
      </c>
      <c r="H111" s="4" t="s">
        <v>137</v>
      </c>
      <c r="I111" s="4" t="s">
        <v>138</v>
      </c>
      <c r="J111" s="31" t="s">
        <v>91</v>
      </c>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2:96">
      <c r="B112" s="6" t="s">
        <v>92</v>
      </c>
      <c r="C112" s="38">
        <f>R24</f>
        <v>-18.040273753053</v>
      </c>
      <c r="D112" s="11">
        <f>V12</f>
        <v>-22.684393751565722</v>
      </c>
      <c r="E112" s="7">
        <f>Q60</f>
        <v>-38.565291225656239</v>
      </c>
      <c r="F112" s="11">
        <f>R36</f>
        <v>-45.70471906582862</v>
      </c>
      <c r="G112" s="11">
        <f>N73</f>
        <v>-175.13755380961442</v>
      </c>
      <c r="H112" s="11">
        <f>AA85</f>
        <v>-152.56277906541831</v>
      </c>
      <c r="I112" s="27">
        <f>R97</f>
        <v>-243.21654829467121</v>
      </c>
      <c r="J112" s="40">
        <f>T109</f>
        <v>-323.79544291286714</v>
      </c>
      <c r="K112" s="1"/>
      <c r="L112" s="1"/>
      <c r="M112" s="1"/>
      <c r="N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row>
    <row r="113" spans="2:96">
      <c r="B113" s="6" t="s">
        <v>93</v>
      </c>
      <c r="C113" s="38">
        <f>R18</f>
        <v>-25.970520440868782</v>
      </c>
      <c r="D113" s="11">
        <f>V6</f>
        <v>-25.327796345504989</v>
      </c>
      <c r="E113" s="11">
        <f>Q54</f>
        <v>-31.189439768467558</v>
      </c>
      <c r="F113" s="11">
        <f>R30</f>
        <v>-47.188438923243538</v>
      </c>
      <c r="G113" s="11">
        <f>N67</f>
        <v>-44.601881159876307</v>
      </c>
      <c r="H113" s="11">
        <f>AA79</f>
        <v>-148.39464196552939</v>
      </c>
      <c r="I113" s="27">
        <f>R91</f>
        <v>-230.48181528075492</v>
      </c>
      <c r="J113" s="7">
        <f>T103</f>
        <v>-136.08195615397429</v>
      </c>
      <c r="K113" s="1"/>
      <c r="L113" s="1"/>
      <c r="M113" s="1"/>
      <c r="N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row>
    <row r="114" spans="2:96">
      <c r="B114" s="6" t="s">
        <v>94</v>
      </c>
      <c r="C114" s="30">
        <v>-50.08</v>
      </c>
      <c r="D114" s="11">
        <v>-47.7</v>
      </c>
      <c r="E114" s="36">
        <v>-93.46</v>
      </c>
      <c r="F114" s="11">
        <v>-111.43</v>
      </c>
      <c r="G114" s="11">
        <v>-119.52441016532221</v>
      </c>
      <c r="H114" s="10">
        <v>-236.2</v>
      </c>
      <c r="I114" s="36">
        <v>-287.05</v>
      </c>
      <c r="J114" s="7">
        <v>-328.73</v>
      </c>
      <c r="K114" s="1"/>
      <c r="L114" s="1"/>
      <c r="M114" s="1"/>
      <c r="N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row>
    <row r="115" spans="2:96">
      <c r="B115" s="6" t="s">
        <v>95</v>
      </c>
      <c r="C115" s="30">
        <v>-49.24</v>
      </c>
      <c r="D115" s="36">
        <v>-111.84</v>
      </c>
      <c r="E115" s="11">
        <v>-213.48</v>
      </c>
      <c r="F115" s="11">
        <v>-116.53</v>
      </c>
      <c r="G115" s="11">
        <v>-180.83</v>
      </c>
      <c r="H115" s="11">
        <v>-124.17</v>
      </c>
      <c r="I115" s="11">
        <v>-158.69999999999999</v>
      </c>
      <c r="J115" s="39">
        <v>-49.68</v>
      </c>
      <c r="K115" s="1"/>
      <c r="L115" s="1"/>
      <c r="M115" s="1"/>
      <c r="N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row>
    <row r="116" spans="2:96">
      <c r="B116" s="6" t="s">
        <v>8</v>
      </c>
      <c r="C116" s="11"/>
      <c r="D116" s="11"/>
      <c r="E116" s="11"/>
      <c r="F116" s="36">
        <v>-80.22</v>
      </c>
      <c r="G116" s="11"/>
      <c r="H116" s="11"/>
      <c r="I116" s="11"/>
      <c r="J116" s="7"/>
      <c r="K116" s="1"/>
      <c r="L116" s="1"/>
      <c r="M116" s="1"/>
      <c r="N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row>
    <row r="117" spans="2:96">
      <c r="B117" s="6" t="s">
        <v>11</v>
      </c>
      <c r="C117" s="11"/>
      <c r="D117" s="11"/>
      <c r="E117" s="11"/>
      <c r="F117" s="11"/>
      <c r="G117" s="11"/>
      <c r="H117" s="36">
        <v>-197.01</v>
      </c>
      <c r="I117" s="11"/>
      <c r="J117" s="7"/>
      <c r="K117" s="1"/>
      <c r="L117" s="1"/>
      <c r="M117" s="1"/>
      <c r="N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row>
    <row r="118" spans="2:96">
      <c r="B118" s="6" t="s">
        <v>96</v>
      </c>
      <c r="C118" s="36">
        <v>-27.04</v>
      </c>
      <c r="D118" s="11"/>
      <c r="E118" s="11"/>
      <c r="F118" s="11"/>
      <c r="G118" s="11"/>
      <c r="H118" s="11"/>
      <c r="I118" s="11"/>
      <c r="J118" s="7"/>
      <c r="K118" s="1"/>
      <c r="L118" s="1"/>
      <c r="M118" s="1"/>
      <c r="N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row>
    <row r="119" spans="2:96">
      <c r="B119" s="6" t="s">
        <v>97</v>
      </c>
      <c r="C119" s="11"/>
      <c r="D119" s="36">
        <v>-107.4</v>
      </c>
      <c r="E119" s="11"/>
      <c r="F119" s="11"/>
      <c r="G119" s="11"/>
      <c r="H119" s="11"/>
      <c r="I119" s="11"/>
      <c r="J119" s="7"/>
      <c r="K119" s="1"/>
      <c r="L119" s="1"/>
      <c r="M119" s="1"/>
      <c r="N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row>
    <row r="120" spans="2:96">
      <c r="B120" s="32" t="s">
        <v>98</v>
      </c>
      <c r="C120" s="37">
        <v>-24.77</v>
      </c>
      <c r="D120" s="1"/>
      <c r="E120" s="1"/>
      <c r="F120" s="1"/>
      <c r="G120" s="1"/>
      <c r="H120" s="1"/>
      <c r="I120" s="1"/>
      <c r="J120" s="1"/>
      <c r="K120" s="1"/>
      <c r="L120" s="1"/>
      <c r="M120" s="1"/>
      <c r="N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row>
    <row r="121" spans="2:96">
      <c r="B121" s="32" t="s">
        <v>99</v>
      </c>
      <c r="C121" s="1"/>
      <c r="D121" s="1"/>
      <c r="E121" s="1"/>
      <c r="F121" s="1"/>
      <c r="G121" s="1"/>
      <c r="H121" s="1"/>
      <c r="I121" s="1"/>
      <c r="J121" s="37">
        <v>-410.12</v>
      </c>
      <c r="K121" s="1"/>
      <c r="L121" s="1"/>
      <c r="M121" s="1"/>
      <c r="N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row>
    <row r="122" spans="2:96">
      <c r="B122" s="32"/>
      <c r="C122" s="1"/>
      <c r="D122" s="1"/>
      <c r="E122" s="1"/>
      <c r="F122" s="1"/>
      <c r="G122" s="1"/>
      <c r="H122" s="1"/>
      <c r="I122" s="1"/>
      <c r="J122" s="1">
        <v>-690.29</v>
      </c>
      <c r="K122" s="1"/>
      <c r="L122" s="1"/>
      <c r="M122" s="1"/>
      <c r="N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row>
    <row r="123" spans="2:96">
      <c r="B123" s="1"/>
      <c r="C123" s="1"/>
      <c r="D123" s="1"/>
      <c r="E123" s="1"/>
      <c r="F123" s="1"/>
      <c r="G123" s="1"/>
      <c r="H123" s="1"/>
      <c r="I123" s="1"/>
      <c r="J123" s="1"/>
      <c r="K123" s="1"/>
      <c r="L123" s="1"/>
      <c r="M123" s="1"/>
      <c r="N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row>
    <row r="124" spans="2:96">
      <c r="B124" s="37" t="s">
        <v>157</v>
      </c>
      <c r="C124" s="1"/>
      <c r="D124" s="1"/>
      <c r="E124" s="1"/>
      <c r="F124" s="1"/>
      <c r="G124" s="1"/>
      <c r="H124" s="1"/>
      <c r="I124" s="1"/>
      <c r="J124" s="1"/>
      <c r="K124" s="1"/>
      <c r="L124" s="1"/>
      <c r="M124" s="1"/>
      <c r="N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row>
    <row r="125" spans="2:96">
      <c r="C125" s="20" t="s">
        <v>92</v>
      </c>
      <c r="D125" s="20" t="s">
        <v>93</v>
      </c>
      <c r="E125" s="1" t="s">
        <v>95</v>
      </c>
      <c r="F125" s="10" t="s">
        <v>94</v>
      </c>
      <c r="G125" s="10" t="s">
        <v>11</v>
      </c>
      <c r="H125" s="10" t="s">
        <v>8</v>
      </c>
      <c r="I125" s="10" t="s">
        <v>96</v>
      </c>
      <c r="J125" s="10" t="s">
        <v>99</v>
      </c>
      <c r="K125" s="10" t="s">
        <v>143</v>
      </c>
      <c r="L125" s="10" t="s">
        <v>98</v>
      </c>
      <c r="M125" s="1" t="s">
        <v>149</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row>
    <row r="126" spans="2:96">
      <c r="B126" s="1" t="s">
        <v>100</v>
      </c>
      <c r="C126" s="1">
        <v>-1356.3371174500001</v>
      </c>
      <c r="D126" s="1">
        <v>-1355.0689884200001</v>
      </c>
      <c r="E126" s="1">
        <v>-1357.9240941999999</v>
      </c>
      <c r="F126" s="1">
        <v>-1546.1203911</v>
      </c>
      <c r="G126" s="10">
        <v>-1470.8846065</v>
      </c>
      <c r="H126" s="10">
        <v>-1395.6494551000001</v>
      </c>
      <c r="I126" s="10">
        <v>-1376.1998189999999</v>
      </c>
      <c r="J126" s="10">
        <v>-1450.9774774</v>
      </c>
      <c r="K126" s="10">
        <v>-1397.2512408</v>
      </c>
      <c r="L126" s="10">
        <v>-1415.4862656</v>
      </c>
      <c r="M126" s="1">
        <v>-1431.5766074999999</v>
      </c>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row>
    <row r="127" spans="2:96">
      <c r="B127" s="1" t="s">
        <v>101</v>
      </c>
      <c r="C127" s="1">
        <v>-515.46568610899999</v>
      </c>
      <c r="D127" s="1">
        <v>-514.20427454200001</v>
      </c>
      <c r="E127" s="1">
        <v>-517.01451050000003</v>
      </c>
      <c r="F127" s="1">
        <v>-705.23806119999995</v>
      </c>
      <c r="G127" s="10">
        <v>-630.00596199999995</v>
      </c>
      <c r="H127" s="10">
        <v>-554.77475159999995</v>
      </c>
      <c r="I127" s="10">
        <v>-535.31474330000003</v>
      </c>
      <c r="J127" s="10">
        <v>-610.01914821000003</v>
      </c>
      <c r="K127" s="10">
        <v>-556.2988312</v>
      </c>
      <c r="L127" s="10">
        <v>-574.59951809999995</v>
      </c>
      <c r="M127" s="1">
        <v>-590.69754269999999</v>
      </c>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row>
    <row r="128" spans="2:96">
      <c r="B128" s="1" t="s">
        <v>102</v>
      </c>
      <c r="C128" s="22">
        <v>-840.87274162899996</v>
      </c>
      <c r="D128" s="1">
        <v>-840.87274162899996</v>
      </c>
      <c r="E128" s="1">
        <v>-840.87274162899996</v>
      </c>
      <c r="F128" s="1">
        <v>-840.87274162899996</v>
      </c>
      <c r="G128" s="1">
        <v>-840.87274162899996</v>
      </c>
      <c r="H128" s="1">
        <v>-840.87274162899996</v>
      </c>
      <c r="I128" s="1">
        <v>-840.87274162899996</v>
      </c>
      <c r="J128" s="1">
        <v>-840.87274162899996</v>
      </c>
      <c r="K128" s="1">
        <v>-840.87274162899996</v>
      </c>
      <c r="L128" s="1">
        <v>-840.87274162899996</v>
      </c>
      <c r="M128" s="1">
        <v>-840.87274162899996</v>
      </c>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row>
    <row r="129" spans="2:96">
      <c r="B129" s="21" t="s">
        <v>103</v>
      </c>
      <c r="C129" s="21">
        <f>(C128+C127-C126)*627.5095</f>
        <v>-0.82221816774435563</v>
      </c>
      <c r="D129" s="21">
        <f>(D128+D127-D126)*627.5095</f>
        <v>-5.037490016054365</v>
      </c>
      <c r="E129" s="21">
        <f t="shared" ref="E129:F129" si="18">(E128+E127-E126)*627.5095</f>
        <v>23.118749552118018</v>
      </c>
      <c r="F129" s="21">
        <f t="shared" si="18"/>
        <v>6.016731141064561</v>
      </c>
      <c r="G129" s="21">
        <f t="shared" ref="G129:M129" si="19">(G128+G127-G126)*627.5095</f>
        <v>3.7041076297677971</v>
      </c>
      <c r="H129" s="21">
        <f t="shared" si="19"/>
        <v>1.231092690447696</v>
      </c>
      <c r="I129" s="21">
        <f t="shared" si="19"/>
        <v>7.7397467261375423</v>
      </c>
      <c r="J129" s="21">
        <f t="shared" si="19"/>
        <v>53.707007609336522</v>
      </c>
      <c r="K129" s="21">
        <f t="shared" si="19"/>
        <v>49.99240864818389</v>
      </c>
      <c r="L129" s="21">
        <f t="shared" si="19"/>
        <v>8.7888171083426023</v>
      </c>
      <c r="M129" s="21">
        <f t="shared" si="19"/>
        <v>3.9678498725297624</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row>
    <row r="130" spans="2:96">
      <c r="B130" s="1" t="s">
        <v>104</v>
      </c>
      <c r="C130" s="1">
        <v>-1355.9780459999999</v>
      </c>
      <c r="D130" s="1">
        <v>-1354.7325940000001</v>
      </c>
      <c r="E130" s="1">
        <v>-1357.5284549999999</v>
      </c>
      <c r="F130" s="1">
        <v>-1545.7209009999999</v>
      </c>
      <c r="G130" s="1">
        <v>-1470.4908210000001</v>
      </c>
      <c r="H130" s="1">
        <v>-1395.2569900000001</v>
      </c>
      <c r="I130" s="1">
        <v>-1375.845883</v>
      </c>
      <c r="J130" s="1">
        <v>-1450.6287279999999</v>
      </c>
      <c r="K130" s="1">
        <v>-1396.819616</v>
      </c>
      <c r="L130" s="1">
        <v>-1415.1086580000001</v>
      </c>
      <c r="M130" s="1">
        <v>-1431.2141369999999</v>
      </c>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row>
    <row r="131" spans="2:96">
      <c r="B131" s="1" t="s">
        <v>105</v>
      </c>
      <c r="C131" s="1">
        <v>-515.34177899999997</v>
      </c>
      <c r="D131" s="1">
        <v>-514.10474099999999</v>
      </c>
      <c r="E131" s="1">
        <v>-516.85215700000003</v>
      </c>
      <c r="F131" s="1">
        <v>-705.07824300000004</v>
      </c>
      <c r="G131" s="1">
        <v>-629.849332</v>
      </c>
      <c r="H131" s="1">
        <v>-554.620721</v>
      </c>
      <c r="I131" s="1">
        <v>-535.20434499999999</v>
      </c>
      <c r="J131" s="1">
        <v>-609.91759999999999</v>
      </c>
      <c r="K131" s="1">
        <v>-556.110454</v>
      </c>
      <c r="L131" s="1">
        <v>-574.463165</v>
      </c>
      <c r="M131" s="1">
        <v>-590.57065599999999</v>
      </c>
      <c r="N131" s="1"/>
      <c r="O131" s="1"/>
      <c r="P131" s="1"/>
      <c r="Q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row>
    <row r="132" spans="2:96">
      <c r="B132" s="1" t="s">
        <v>106</v>
      </c>
      <c r="C132" s="1">
        <v>-840.64920500000005</v>
      </c>
      <c r="D132" s="1">
        <v>-840.64920500000005</v>
      </c>
      <c r="E132" s="1">
        <v>-840.64920500000005</v>
      </c>
      <c r="F132" s="1">
        <v>-840.64920500000005</v>
      </c>
      <c r="G132" s="1">
        <v>-840.64920500000005</v>
      </c>
      <c r="H132" s="1">
        <v>-840.64920500000005</v>
      </c>
      <c r="I132" s="1">
        <v>-840.64920500000005</v>
      </c>
      <c r="J132" s="1">
        <v>-840.64920500000005</v>
      </c>
      <c r="K132" s="1">
        <v>-840.64920500000005</v>
      </c>
      <c r="L132" s="1">
        <v>-840.64920500000005</v>
      </c>
      <c r="M132" s="1">
        <v>-840.64920500000005</v>
      </c>
      <c r="N132" s="1"/>
      <c r="O132" s="1"/>
      <c r="P132" s="1"/>
      <c r="Q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row>
    <row r="133" spans="2:96">
      <c r="B133" s="21" t="s">
        <v>107</v>
      </c>
      <c r="C133" s="21">
        <f>(C132+C131-C130)*627.5095</f>
        <v>-8.1187179110480034</v>
      </c>
      <c r="D133" s="21">
        <f>(D132+D131-D130)*627.5095</f>
        <v>-13.398582843986787</v>
      </c>
      <c r="E133" s="21">
        <f t="shared" ref="E133:M133" si="20">(E132+E131-E130)*627.5095</f>
        <v>17.001114883451393</v>
      </c>
      <c r="F133" s="21">
        <f t="shared" si="20"/>
        <v>-4.1083046966144448</v>
      </c>
      <c r="G133" s="21">
        <f t="shared" si="20"/>
        <v>-4.8418633019031976</v>
      </c>
      <c r="H133" s="21">
        <f t="shared" si="20"/>
        <v>-8.1174628919084935</v>
      </c>
      <c r="I133" s="21">
        <f t="shared" si="20"/>
        <v>-4.8111153365521684</v>
      </c>
      <c r="J133" s="21">
        <f t="shared" si="20"/>
        <v>38.857270768486735</v>
      </c>
      <c r="K133" s="21">
        <f t="shared" si="20"/>
        <v>37.623587091462539</v>
      </c>
      <c r="L133" s="21">
        <f t="shared" si="20"/>
        <v>-2.3293152639688892</v>
      </c>
      <c r="M133" s="21">
        <f t="shared" si="20"/>
        <v>-3.5918643780628794</v>
      </c>
      <c r="N133" s="1"/>
      <c r="O133" s="1"/>
      <c r="P133" s="1"/>
      <c r="Q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row>
    <row r="134" spans="2:96">
      <c r="B134" s="1"/>
      <c r="C134" s="1"/>
      <c r="D134" s="1"/>
      <c r="E134" s="1"/>
      <c r="F134" s="1"/>
      <c r="G134" s="1"/>
      <c r="H134" s="1"/>
      <c r="I134" s="1"/>
      <c r="J134" s="1"/>
      <c r="K134" s="1"/>
      <c r="L134" s="1"/>
      <c r="M134" s="1"/>
      <c r="N134" s="1"/>
      <c r="O134" s="1"/>
      <c r="P134" s="1"/>
      <c r="Q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row>
    <row r="135" spans="2:96">
      <c r="B135" s="1"/>
      <c r="C135" s="1"/>
      <c r="D135" s="1"/>
      <c r="E135" s="1"/>
      <c r="F135" s="1"/>
      <c r="G135" s="1"/>
      <c r="H135" s="1"/>
      <c r="I135" s="1"/>
      <c r="J135" s="1"/>
      <c r="K135" s="1"/>
      <c r="L135" s="1"/>
      <c r="M135" s="1"/>
      <c r="N135" s="1"/>
      <c r="O135" s="1"/>
      <c r="P135" s="1"/>
      <c r="Q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row>
    <row r="136" spans="2:96" ht="17" thickBot="1">
      <c r="B136" s="1"/>
      <c r="C136" s="51"/>
      <c r="D136" s="51"/>
      <c r="E136" s="1"/>
      <c r="G136" s="1"/>
      <c r="H136" s="4"/>
      <c r="I136" s="33" t="s">
        <v>108</v>
      </c>
      <c r="J136" s="33" t="s">
        <v>109</v>
      </c>
      <c r="K136" s="33" t="s">
        <v>110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row>
    <row r="137" spans="2:96">
      <c r="B137" s="52"/>
      <c r="C137" s="1"/>
      <c r="D137" s="1"/>
      <c r="E137" s="1"/>
      <c r="F137" s="1"/>
      <c r="G137" s="1"/>
      <c r="H137" s="6" t="s">
        <v>92</v>
      </c>
      <c r="I137" s="1">
        <v>-0.82</v>
      </c>
      <c r="J137" s="1">
        <v>-8.1199999999999992</v>
      </c>
      <c r="K137" s="1">
        <f>J137-I137</f>
        <v>-7.2999999999999989</v>
      </c>
      <c r="L137" s="7">
        <v>4.2183000000000002</v>
      </c>
      <c r="M137" s="1">
        <v>-8.1199999999999992</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row>
    <row r="138" spans="2:96">
      <c r="B138" s="52"/>
      <c r="C138" s="1"/>
      <c r="D138" s="1"/>
      <c r="E138" s="7"/>
      <c r="F138" s="1"/>
      <c r="G138" s="1"/>
      <c r="H138" s="6" t="s">
        <v>93</v>
      </c>
      <c r="I138" s="1">
        <v>-5.04</v>
      </c>
      <c r="J138" s="1">
        <v>-13.4</v>
      </c>
      <c r="K138" s="1">
        <f t="shared" ref="K138:K147" si="21">J138-I138</f>
        <v>-8.36</v>
      </c>
      <c r="L138" s="7">
        <v>2.8765000000000001</v>
      </c>
      <c r="M138" s="1">
        <v>-13.4</v>
      </c>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row>
    <row r="139" spans="2:96">
      <c r="B139" s="52"/>
      <c r="G139" s="1"/>
      <c r="H139" s="6" t="s">
        <v>94</v>
      </c>
      <c r="I139" s="1">
        <v>6.02</v>
      </c>
      <c r="J139" s="1">
        <v>-4.12</v>
      </c>
      <c r="K139" s="1">
        <f t="shared" si="21"/>
        <v>-10.14</v>
      </c>
      <c r="L139" s="7">
        <v>2.6072000000000002</v>
      </c>
      <c r="M139" s="1">
        <v>-4.12</v>
      </c>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row>
    <row r="140" spans="2:96">
      <c r="B140" s="1"/>
      <c r="C140" s="1"/>
      <c r="D140" s="1"/>
      <c r="E140" s="1"/>
      <c r="F140" s="1"/>
      <c r="G140" s="1"/>
      <c r="H140" s="6" t="s">
        <v>95</v>
      </c>
      <c r="I140" s="1">
        <v>23.12</v>
      </c>
      <c r="J140" s="1">
        <v>17</v>
      </c>
      <c r="K140" s="1">
        <f t="shared" si="21"/>
        <v>-6.120000000000001</v>
      </c>
      <c r="L140" s="7">
        <v>14.7561</v>
      </c>
      <c r="M140" s="1">
        <v>17</v>
      </c>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row>
    <row r="141" spans="2:96">
      <c r="B141" s="1"/>
      <c r="C141" s="1"/>
      <c r="D141" s="1"/>
      <c r="E141" s="1"/>
      <c r="F141" s="1"/>
      <c r="G141" s="1"/>
      <c r="H141" s="6" t="s">
        <v>8</v>
      </c>
      <c r="I141" s="1">
        <v>1.23</v>
      </c>
      <c r="J141" s="1">
        <v>-8.1199999999999992</v>
      </c>
      <c r="K141" s="1">
        <f t="shared" si="21"/>
        <v>-9.35</v>
      </c>
      <c r="L141" s="7">
        <v>4.5986000000000002</v>
      </c>
      <c r="M141" s="1">
        <v>-8.1199999999999992</v>
      </c>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row>
    <row r="142" spans="2:96">
      <c r="B142" s="1"/>
      <c r="C142" s="1"/>
      <c r="D142" s="1"/>
      <c r="E142" s="1"/>
      <c r="F142" s="1"/>
      <c r="G142" s="1"/>
      <c r="H142" s="6" t="s">
        <v>11</v>
      </c>
      <c r="I142" s="1">
        <v>3.7</v>
      </c>
      <c r="J142" s="1">
        <v>-4.84</v>
      </c>
      <c r="K142" s="1">
        <f t="shared" si="21"/>
        <v>-8.5399999999999991</v>
      </c>
      <c r="L142" s="7">
        <v>3.5183</v>
      </c>
      <c r="M142" s="1">
        <v>-4.84</v>
      </c>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row>
    <row r="143" spans="2:96">
      <c r="B143" s="1"/>
      <c r="C143" s="1"/>
      <c r="D143" s="1"/>
      <c r="E143" s="1"/>
      <c r="F143" s="1"/>
      <c r="G143" s="1"/>
      <c r="H143" s="6" t="s">
        <v>96</v>
      </c>
      <c r="I143" s="1">
        <v>7.74</v>
      </c>
      <c r="J143" s="1">
        <v>-4.8099999999999996</v>
      </c>
      <c r="K143" s="1">
        <f t="shared" si="21"/>
        <v>-12.55</v>
      </c>
      <c r="L143" s="7">
        <v>3.2456999999999998</v>
      </c>
      <c r="M143" s="1">
        <v>-4.8099999999999996</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row>
    <row r="144" spans="2:96">
      <c r="B144" s="1"/>
      <c r="C144" s="1"/>
      <c r="D144" s="1"/>
      <c r="E144" s="1"/>
      <c r="F144" s="1"/>
      <c r="G144" s="1"/>
      <c r="H144" s="6" t="s">
        <v>97</v>
      </c>
      <c r="I144" s="1">
        <v>50</v>
      </c>
      <c r="J144" s="1">
        <v>37.619999999999997</v>
      </c>
      <c r="K144" s="1">
        <f t="shared" si="21"/>
        <v>-12.380000000000003</v>
      </c>
      <c r="L144" s="7">
        <v>16.407</v>
      </c>
      <c r="M144" s="1">
        <v>37.619999999999997</v>
      </c>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row>
    <row r="145" spans="2:96">
      <c r="B145" s="1"/>
      <c r="C145" s="1"/>
      <c r="D145" s="1"/>
      <c r="E145" s="1"/>
      <c r="F145" s="1"/>
      <c r="G145" s="1"/>
      <c r="H145" s="32" t="s">
        <v>98</v>
      </c>
      <c r="I145" s="1">
        <v>8.7899999999999991</v>
      </c>
      <c r="J145" s="1">
        <v>-2.33</v>
      </c>
      <c r="K145" s="1">
        <f t="shared" si="21"/>
        <v>-11.12</v>
      </c>
      <c r="L145" s="7">
        <v>2.3574999999999999</v>
      </c>
      <c r="M145" s="1">
        <v>-2.33</v>
      </c>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row>
    <row r="146" spans="2:96">
      <c r="B146" s="1"/>
      <c r="C146" s="1"/>
      <c r="D146" s="1"/>
      <c r="E146" s="1"/>
      <c r="F146" s="1"/>
      <c r="G146" s="1"/>
      <c r="H146" s="32" t="s">
        <v>99</v>
      </c>
      <c r="I146" s="1">
        <v>53.71</v>
      </c>
      <c r="J146" s="1">
        <v>38.85</v>
      </c>
      <c r="K146" s="1">
        <f t="shared" si="21"/>
        <v>-14.86</v>
      </c>
      <c r="L146" s="7">
        <v>13.5405</v>
      </c>
      <c r="M146" s="1">
        <v>38.85</v>
      </c>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row>
    <row r="147" spans="2:96">
      <c r="B147" s="1"/>
      <c r="C147" s="1"/>
      <c r="D147" s="1"/>
      <c r="E147" s="1"/>
      <c r="F147" s="1"/>
      <c r="G147" s="1"/>
      <c r="H147" s="1" t="s">
        <v>149</v>
      </c>
      <c r="I147" s="1">
        <v>3.97</v>
      </c>
      <c r="J147" s="1">
        <v>-3.59</v>
      </c>
      <c r="K147" s="1">
        <f t="shared" si="21"/>
        <v>-7.5600000000000005</v>
      </c>
      <c r="L147" s="7">
        <v>3.6221000000000001</v>
      </c>
      <c r="M147" s="1">
        <v>-3.59</v>
      </c>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row>
    <row r="148" spans="2:96">
      <c r="B148" s="1"/>
      <c r="C148" s="1"/>
      <c r="D148" s="1"/>
      <c r="E148" s="1"/>
      <c r="F148" s="1"/>
      <c r="G148" s="1"/>
      <c r="H148" s="1" t="s">
        <v>141</v>
      </c>
      <c r="I148" s="1"/>
      <c r="J148" s="1"/>
      <c r="K148" s="1">
        <f>AVERAGE(K137:K147)</f>
        <v>-9.8436363636363655</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row>
    <row r="149" spans="2:96">
      <c r="B149" s="1"/>
      <c r="C149" s="1"/>
      <c r="D149" s="1"/>
      <c r="E149" s="1"/>
      <c r="F149" s="1"/>
      <c r="G149" s="1"/>
      <c r="H149" s="1" t="s">
        <v>148</v>
      </c>
      <c r="I149" s="1"/>
      <c r="J149" s="1"/>
      <c r="K149" s="1">
        <f>_xlfn.STDEV.P(K137:K147)</f>
        <v>2.528622595684249</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row>
    <row r="150" spans="2:96">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row>
    <row r="151" spans="2:96" ht="15" thickBot="1">
      <c r="B151" s="5"/>
      <c r="C151" s="29" t="s">
        <v>86</v>
      </c>
      <c r="D151" s="4" t="s">
        <v>87</v>
      </c>
      <c r="E151" s="4" t="s">
        <v>88</v>
      </c>
      <c r="F151" s="4" t="s">
        <v>89</v>
      </c>
      <c r="G151" s="4" t="s">
        <v>90</v>
      </c>
      <c r="H151" s="4" t="s">
        <v>137</v>
      </c>
      <c r="I151" s="4" t="s">
        <v>138</v>
      </c>
      <c r="J151" s="31" t="s">
        <v>91</v>
      </c>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row>
    <row r="152" spans="2:96">
      <c r="B152" s="6" t="s">
        <v>92</v>
      </c>
      <c r="C152" s="42">
        <f>C112+$I$137</f>
        <v>-18.860273753053001</v>
      </c>
      <c r="D152" s="41">
        <f t="shared" ref="D152:J152" si="22">D112+$I$137</f>
        <v>-23.504393751565722</v>
      </c>
      <c r="E152" s="41">
        <f t="shared" si="22"/>
        <v>-39.385291225656239</v>
      </c>
      <c r="F152" s="41">
        <f t="shared" si="22"/>
        <v>-46.52471906582862</v>
      </c>
      <c r="G152" s="43">
        <f t="shared" si="22"/>
        <v>-175.95755380961441</v>
      </c>
      <c r="H152" s="41">
        <f t="shared" si="22"/>
        <v>-153.3827790654183</v>
      </c>
      <c r="I152" s="43">
        <f t="shared" si="22"/>
        <v>-244.03654829467121</v>
      </c>
      <c r="J152" s="27">
        <f t="shared" si="22"/>
        <v>-324.61544291286714</v>
      </c>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row>
    <row r="153" spans="2:96">
      <c r="B153" s="6" t="s">
        <v>93</v>
      </c>
      <c r="C153" s="38">
        <f>C113+$I$138</f>
        <v>-31.010520440868781</v>
      </c>
      <c r="D153" s="11">
        <f t="shared" ref="D153:J153" si="23">D113+$I$138</f>
        <v>-30.367796345504988</v>
      </c>
      <c r="E153" s="11">
        <f t="shared" si="23"/>
        <v>-36.229439768467557</v>
      </c>
      <c r="F153" s="11">
        <f t="shared" si="23"/>
        <v>-52.228438923243537</v>
      </c>
      <c r="G153" s="11">
        <f t="shared" si="23"/>
        <v>-49.641881159876306</v>
      </c>
      <c r="H153" s="11">
        <f t="shared" si="23"/>
        <v>-153.43464196552938</v>
      </c>
      <c r="I153" s="27">
        <f t="shared" si="23"/>
        <v>-235.52181528075491</v>
      </c>
      <c r="J153" s="11">
        <f t="shared" si="23"/>
        <v>-141.12195615397428</v>
      </c>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row>
    <row r="154" spans="2:96">
      <c r="B154" s="6" t="s">
        <v>94</v>
      </c>
      <c r="C154" s="30">
        <f>C114+$I$139</f>
        <v>-44.06</v>
      </c>
      <c r="D154" s="11">
        <f>D114+$I$139</f>
        <v>-41.680000000000007</v>
      </c>
      <c r="E154" s="36">
        <f>E114+$I$139</f>
        <v>-87.44</v>
      </c>
      <c r="F154" s="11">
        <f>F114+$I$139</f>
        <v>-105.41000000000001</v>
      </c>
      <c r="G154" s="11">
        <f>G114+$I$139</f>
        <v>-113.50441016532221</v>
      </c>
      <c r="H154" s="11">
        <f>-236.2+I139</f>
        <v>-230.17999999999998</v>
      </c>
      <c r="I154" s="36">
        <f>I114+$I$139</f>
        <v>-281.03000000000003</v>
      </c>
      <c r="J154" s="11">
        <f>J114+$I$139</f>
        <v>-322.71000000000004</v>
      </c>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row>
    <row r="155" spans="2:96">
      <c r="B155" s="6" t="s">
        <v>95</v>
      </c>
      <c r="C155" s="30">
        <f>C115+$I$140</f>
        <v>-26.12</v>
      </c>
      <c r="D155" s="36">
        <f t="shared" ref="D155:J155" si="24">D115+$I$140</f>
        <v>-88.72</v>
      </c>
      <c r="E155" s="11">
        <f t="shared" si="24"/>
        <v>-190.35999999999999</v>
      </c>
      <c r="F155" s="11">
        <f t="shared" si="24"/>
        <v>-93.41</v>
      </c>
      <c r="G155" s="36">
        <f t="shared" si="24"/>
        <v>-157.71</v>
      </c>
      <c r="H155" s="11">
        <f t="shared" si="24"/>
        <v>-101.05</v>
      </c>
      <c r="I155" s="11">
        <f t="shared" si="24"/>
        <v>-135.57999999999998</v>
      </c>
      <c r="J155" s="36">
        <f t="shared" si="24"/>
        <v>-26.56</v>
      </c>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row>
    <row r="156" spans="2:96">
      <c r="B156" s="6" t="s">
        <v>8</v>
      </c>
      <c r="C156" s="11"/>
      <c r="D156" s="11"/>
      <c r="E156" s="11"/>
      <c r="F156" s="36">
        <f>F116+$I$141</f>
        <v>-78.989999999999995</v>
      </c>
      <c r="G156" s="11"/>
      <c r="H156" s="11"/>
      <c r="I156" s="11"/>
      <c r="J156" s="7"/>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row>
    <row r="157" spans="2:96">
      <c r="B157" s="6" t="s">
        <v>11</v>
      </c>
      <c r="C157" s="11"/>
      <c r="D157" s="11"/>
      <c r="E157" s="11"/>
      <c r="F157" s="11"/>
      <c r="G157" s="11"/>
      <c r="H157" s="11">
        <f>-197.01+I142</f>
        <v>-193.31</v>
      </c>
      <c r="I157" s="11"/>
      <c r="J157" s="7"/>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row>
    <row r="158" spans="2:96">
      <c r="B158" s="6" t="s">
        <v>96</v>
      </c>
      <c r="C158" s="36">
        <f>C118+$I$143</f>
        <v>-19.299999999999997</v>
      </c>
      <c r="D158" s="11"/>
      <c r="E158" s="11"/>
      <c r="F158" s="11"/>
      <c r="G158" s="11"/>
      <c r="H158" s="11"/>
      <c r="I158" s="11"/>
      <c r="J158" s="7"/>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row>
    <row r="159" spans="2:96">
      <c r="B159" s="6" t="s">
        <v>97</v>
      </c>
      <c r="C159" s="11"/>
      <c r="D159" s="36">
        <f>D119+$I$144</f>
        <v>-57.400000000000006</v>
      </c>
      <c r="E159" s="11"/>
      <c r="F159" s="11"/>
      <c r="G159" s="11"/>
      <c r="H159" s="11"/>
      <c r="I159" s="11"/>
      <c r="J159" s="7"/>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row>
    <row r="160" spans="2:96">
      <c r="B160" s="32" t="s">
        <v>98</v>
      </c>
      <c r="C160" s="37">
        <f>C120+$I$145</f>
        <v>-15.98</v>
      </c>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row>
    <row r="161" spans="2:96">
      <c r="B161" s="32" t="s">
        <v>99</v>
      </c>
      <c r="C161" s="1"/>
      <c r="D161" s="1"/>
      <c r="E161" s="1"/>
      <c r="F161" s="1"/>
      <c r="G161" s="1"/>
      <c r="H161" s="1"/>
      <c r="I161" s="1"/>
      <c r="J161" s="37">
        <f>J121+$I$146</f>
        <v>-356.41</v>
      </c>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row>
    <row r="162" spans="2:96">
      <c r="B162" s="1"/>
      <c r="C162" s="1"/>
      <c r="D162" s="1"/>
      <c r="E162" s="1"/>
      <c r="F162" s="1"/>
      <c r="G162" s="1"/>
      <c r="H162" s="1"/>
      <c r="I162" s="1"/>
      <c r="J162" s="1">
        <f>-690.29+3.97</f>
        <v>-686.31999999999994</v>
      </c>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row>
    <row r="163" spans="2:96">
      <c r="B163" s="1"/>
      <c r="C163" s="1"/>
      <c r="D163" s="1"/>
      <c r="E163" s="1"/>
      <c r="F163" s="37"/>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row>
    <row r="164" spans="2:96">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row>
    <row r="165" spans="2:96">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row>
    <row r="166" spans="2:96">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row>
    <row r="167" spans="2:96">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row>
    <row r="168" spans="2:96">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row>
    <row r="169" spans="2:96">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row>
    <row r="170" spans="2:96">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row>
    <row r="171" spans="2:96">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row>
    <row r="172" spans="2:96">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row>
    <row r="173" spans="2:96">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row>
    <row r="174" spans="2:96">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row>
    <row r="175" spans="2:96">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row>
    <row r="176" spans="2:96">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row>
    <row r="177" spans="2:96">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row>
    <row r="178" spans="2:96">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row>
    <row r="179" spans="2:96">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row>
    <row r="180" spans="2:96">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row>
    <row r="181" spans="2:96">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row>
    <row r="182" spans="2:96">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row>
    <row r="183" spans="2:96">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row>
    <row r="184" spans="2:96">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row>
    <row r="185" spans="2:96">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row>
    <row r="186" spans="2:96">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row>
    <row r="187" spans="2:96">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row>
    <row r="188" spans="2:96">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row>
    <row r="189" spans="2:96">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row>
    <row r="190" spans="2:96">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row>
    <row r="191" spans="2:96">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row>
    <row r="192" spans="2:96">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row>
    <row r="193" spans="2:96">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row>
    <row r="194" spans="2:96">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row>
    <row r="195" spans="2:96">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row>
    <row r="196" spans="2:96">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row>
    <row r="197" spans="2:96">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row>
    <row r="198" spans="2:96">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row>
    <row r="199" spans="2:96">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row>
    <row r="200" spans="2:96">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row>
    <row r="201" spans="2:96">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row>
    <row r="202" spans="2:96">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row>
    <row r="203" spans="2:96">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row>
    <row r="204" spans="2:96">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row>
    <row r="205" spans="2:96">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row>
    <row r="206" spans="2:96">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row>
    <row r="207" spans="2:96">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row>
    <row r="208" spans="2:96">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row>
    <row r="209" spans="2:96">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row>
    <row r="210" spans="2:96">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row>
    <row r="211" spans="2:96">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row>
    <row r="212" spans="2:96">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row>
    <row r="213" spans="2:96">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row>
    <row r="214" spans="2:96">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row>
    <row r="215" spans="2:96">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row>
    <row r="216" spans="2:96">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row>
    <row r="217" spans="2:96">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row>
    <row r="218" spans="2:96">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row>
    <row r="219" spans="2:96">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row>
    <row r="220" spans="2:96">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row>
    <row r="221" spans="2:96">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row>
    <row r="222" spans="2:96">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row>
    <row r="223" spans="2:96">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row>
    <row r="224" spans="2:96">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row>
    <row r="225" spans="2:96">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row>
    <row r="226" spans="2:96">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row>
    <row r="227" spans="2:96">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row>
    <row r="228" spans="2:96">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row>
    <row r="229" spans="2:96">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row>
    <row r="230" spans="2:96">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row>
    <row r="231" spans="2:96">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row>
    <row r="232" spans="2:96">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row>
    <row r="233" spans="2:96">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row>
    <row r="234" spans="2:96">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row>
    <row r="235" spans="2:96">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row>
    <row r="236" spans="2:96">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row>
    <row r="237" spans="2:96">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row>
    <row r="238" spans="2:96">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row>
    <row r="239" spans="2:96">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row>
    <row r="240" spans="2:96">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row>
    <row r="241" spans="2:96">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row>
    <row r="242" spans="2:96">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row>
    <row r="243" spans="2:96">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row>
    <row r="244" spans="2:96">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row>
    <row r="245" spans="2:96">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row>
    <row r="246" spans="2:96">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row>
    <row r="247" spans="2:96">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row>
    <row r="248" spans="2:96">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row>
    <row r="249" spans="2:96">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row>
    <row r="250" spans="2:96">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row>
    <row r="251" spans="2:96">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row>
    <row r="252" spans="2:96">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row>
    <row r="253" spans="2:96">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row>
    <row r="254" spans="2:96">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row>
    <row r="255" spans="2:96">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row>
    <row r="256" spans="2:96">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row>
    <row r="257" spans="2:96">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row>
    <row r="258" spans="2:96">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row>
    <row r="259" spans="2:96">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row>
    <row r="260" spans="2:96">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row>
    <row r="261" spans="2:96">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row>
    <row r="262" spans="2:96">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row>
    <row r="263" spans="2:96">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row>
    <row r="264" spans="2:96">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row>
    <row r="265" spans="2:96">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row>
    <row r="266" spans="2:96">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row>
    <row r="267" spans="2:96">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row>
    <row r="268" spans="2:96">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row>
    <row r="269" spans="2:96">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row>
    <row r="270" spans="2:96">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row>
    <row r="271" spans="2:96">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row>
    <row r="272" spans="2:96">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row>
    <row r="273" spans="2:96">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row>
    <row r="274" spans="2:96">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row>
    <row r="275" spans="2:96">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row>
    <row r="276" spans="2:96">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row>
    <row r="277" spans="2:96">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row>
    <row r="278" spans="2:96">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row>
    <row r="279" spans="2:96">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row>
    <row r="280" spans="2:96">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row>
    <row r="281" spans="2:96">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row>
    <row r="282" spans="2:96">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row>
    <row r="283" spans="2:96">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row>
    <row r="284" spans="2:96">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row>
    <row r="285" spans="2:96">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row>
    <row r="286" spans="2:96">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row>
    <row r="287" spans="2:96">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row>
    <row r="288" spans="2:96">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row>
    <row r="289" spans="2:96">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row>
    <row r="290" spans="2:96">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row>
    <row r="291" spans="2:96">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row>
    <row r="292" spans="2:96">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row>
    <row r="293" spans="2:96">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row>
    <row r="294" spans="2:96">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row>
    <row r="295" spans="2:96">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row>
    <row r="296" spans="2:96">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row>
    <row r="297" spans="2:96">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row>
    <row r="298" spans="2:96">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row>
    <row r="299" spans="2:96">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row>
    <row r="300" spans="2:96">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row>
    <row r="301" spans="2:96">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row>
    <row r="302" spans="2:96">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row>
    <row r="303" spans="2:96">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row>
    <row r="304" spans="2:96">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row>
    <row r="305" spans="2:96">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row>
    <row r="306" spans="2:96">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row>
    <row r="307" spans="2:96">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row>
    <row r="308" spans="2:96">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row>
    <row r="309" spans="2:96">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row>
    <row r="310" spans="2:96">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row>
    <row r="311" spans="2:96">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row>
    <row r="312" spans="2:96">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row>
    <row r="313" spans="2:96">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row>
    <row r="314" spans="2:96">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row>
    <row r="315" spans="2:96">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row>
    <row r="316" spans="2:96">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row>
    <row r="317" spans="2:96">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row>
    <row r="318" spans="2:96">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row>
    <row r="319" spans="2:96">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row>
    <row r="320" spans="2:96">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row>
    <row r="321" spans="2:96">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row>
    <row r="322" spans="2:96">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row>
    <row r="323" spans="2:96">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row>
    <row r="324" spans="2:96">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row>
    <row r="325" spans="2:96">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row>
    <row r="326" spans="2:96">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row>
    <row r="327" spans="2:96">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row>
    <row r="328" spans="2:96">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row>
    <row r="329" spans="2:96">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row>
    <row r="330" spans="2:96">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row>
    <row r="331" spans="2:96">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row>
    <row r="332" spans="2:96">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row>
    <row r="333" spans="2:96">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row>
    <row r="334" spans="2:96">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row>
    <row r="335" spans="2:96">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row>
    <row r="336" spans="2:96">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row>
    <row r="337" spans="2:96">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row>
    <row r="338" spans="2:96">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row>
    <row r="339" spans="2:96">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row>
    <row r="340" spans="2:96">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row>
    <row r="341" spans="2:96">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row>
    <row r="342" spans="2:96">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row>
    <row r="343" spans="2:96">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row>
    <row r="344" spans="2:96">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row>
    <row r="345" spans="2:96">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row>
    <row r="346" spans="2:96">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row>
    <row r="347" spans="2:96">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row>
    <row r="348" spans="2:96">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row>
    <row r="349" spans="2:96">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row>
    <row r="350" spans="2:96">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row>
    <row r="351" spans="2:96">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row>
    <row r="352" spans="2:96">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row>
    <row r="353" spans="2:96">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row>
    <row r="354" spans="2:96">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row>
    <row r="355" spans="2:96">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row>
    <row r="356" spans="2:96">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row>
    <row r="357" spans="2:96">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row>
    <row r="358" spans="2:96">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row>
    <row r="359" spans="2:96">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row>
    <row r="360" spans="2:96">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row>
    <row r="361" spans="2:96">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row>
    <row r="362" spans="2:96">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row>
    <row r="363" spans="2:96">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row>
    <row r="364" spans="2:96">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row>
    <row r="365" spans="2:96">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row>
    <row r="366" spans="2:96">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row>
    <row r="367" spans="2:96">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row>
    <row r="368" spans="2:96">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row>
    <row r="369" spans="2:96">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row>
    <row r="370" spans="2:96">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row>
    <row r="371" spans="2:96">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row>
    <row r="372" spans="2:96">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row>
    <row r="373" spans="2:96">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row>
    <row r="374" spans="2:96">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row>
    <row r="375" spans="2:96">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row>
    <row r="376" spans="2:96">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row>
    <row r="377" spans="2:96">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row>
    <row r="378" spans="2:96">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row>
    <row r="379" spans="2:96">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row>
    <row r="380" spans="2:96">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row>
    <row r="381" spans="2:96">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row>
    <row r="382" spans="2:96">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row>
    <row r="383" spans="2:96">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row>
    <row r="384" spans="2:96">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row>
    <row r="385" spans="2:96">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row>
    <row r="386" spans="2:96">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row>
    <row r="387" spans="2:96">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row>
    <row r="388" spans="2:96">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row>
    <row r="389" spans="2:96">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row>
    <row r="390" spans="2:96">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row>
    <row r="391" spans="2:96">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row>
    <row r="392" spans="2:96">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row>
    <row r="393" spans="2:96">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row>
    <row r="394" spans="2:96">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row>
    <row r="395" spans="2:96">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row>
    <row r="396" spans="2:96">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row>
    <row r="397" spans="2:96">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row>
    <row r="398" spans="2:96">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row>
    <row r="399" spans="2:96">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row>
    <row r="400" spans="2:96">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row>
    <row r="401" spans="2:96">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row>
    <row r="402" spans="2:96">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row>
    <row r="403" spans="2:96">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518FF-1251-4BDD-AAEE-179A3012674F}">
  <dimension ref="B1:AD51"/>
  <sheetViews>
    <sheetView workbookViewId="0"/>
  </sheetViews>
  <sheetFormatPr defaultRowHeight="14.5"/>
  <cols>
    <col min="2" max="2" width="9.54296875" bestFit="1" customWidth="1"/>
    <col min="3" max="3" width="19.7265625" bestFit="1" customWidth="1"/>
    <col min="4" max="4" width="13" bestFit="1" customWidth="1"/>
    <col min="5" max="6" width="14.7265625" bestFit="1" customWidth="1"/>
    <col min="7" max="7" width="14.54296875" bestFit="1" customWidth="1"/>
    <col min="8" max="12" width="15.1796875" bestFit="1" customWidth="1"/>
    <col min="13" max="13" width="13.54296875" bestFit="1" customWidth="1"/>
    <col min="14" max="14" width="15.1796875" bestFit="1" customWidth="1"/>
    <col min="15" max="15" width="13.54296875" bestFit="1" customWidth="1"/>
    <col min="16" max="16" width="14" bestFit="1" customWidth="1"/>
    <col min="17" max="18" width="12.81640625" bestFit="1" customWidth="1"/>
    <col min="19" max="19" width="12.453125" bestFit="1" customWidth="1"/>
    <col min="20" max="20" width="12.81640625" bestFit="1" customWidth="1"/>
    <col min="21" max="21" width="10" bestFit="1" customWidth="1"/>
    <col min="22" max="25" width="12.453125" bestFit="1" customWidth="1"/>
  </cols>
  <sheetData>
    <row r="1" spans="2:3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2:30" ht="15" thickBot="1">
      <c r="B2" s="12" t="s">
        <v>87</v>
      </c>
      <c r="C2" s="19" t="s">
        <v>1</v>
      </c>
      <c r="D2" s="19" t="s">
        <v>2</v>
      </c>
      <c r="E2" s="19" t="s">
        <v>3</v>
      </c>
      <c r="F2" s="19" t="s">
        <v>4</v>
      </c>
      <c r="G2" s="19" t="s">
        <v>155</v>
      </c>
      <c r="H2" s="19" t="s">
        <v>23</v>
      </c>
      <c r="I2" s="19" t="s">
        <v>6</v>
      </c>
      <c r="J2" s="19" t="s">
        <v>8</v>
      </c>
      <c r="K2" s="19" t="s">
        <v>9</v>
      </c>
      <c r="L2" s="19" t="s">
        <v>10</v>
      </c>
      <c r="M2" s="19" t="s">
        <v>11</v>
      </c>
      <c r="N2" s="19" t="s">
        <v>12</v>
      </c>
      <c r="O2" s="19" t="s">
        <v>13</v>
      </c>
      <c r="P2" s="19" t="s">
        <v>14</v>
      </c>
      <c r="Q2" s="19" t="s">
        <v>15</v>
      </c>
      <c r="R2" s="19" t="s">
        <v>16</v>
      </c>
      <c r="S2" s="19" t="s">
        <v>17</v>
      </c>
      <c r="T2" s="19" t="s">
        <v>18</v>
      </c>
      <c r="U2" s="10"/>
      <c r="V2" s="10"/>
      <c r="W2" s="10"/>
      <c r="X2" s="10"/>
      <c r="Y2" s="10"/>
      <c r="Z2" s="10"/>
      <c r="AA2" s="10"/>
      <c r="AB2" s="10"/>
      <c r="AC2" s="10"/>
      <c r="AD2" s="10"/>
    </row>
    <row r="3" spans="2:30">
      <c r="B3" s="15" t="s">
        <v>19</v>
      </c>
      <c r="C3" s="10">
        <v>-516.93700283400005</v>
      </c>
      <c r="D3" s="10">
        <v>-516.93696758600004</v>
      </c>
      <c r="E3" s="10">
        <v>-516.93666601200005</v>
      </c>
      <c r="F3" s="10">
        <v>-516.93630881499996</v>
      </c>
      <c r="G3" s="10">
        <v>-516.93630856300001</v>
      </c>
      <c r="H3" s="10">
        <v>-516.937158533</v>
      </c>
      <c r="I3" s="10">
        <v>-516.93642643299995</v>
      </c>
      <c r="J3" s="10">
        <v>-516.93658168399998</v>
      </c>
      <c r="K3" s="10">
        <v>-516.93633473800003</v>
      </c>
      <c r="L3" s="10">
        <v>-516.936312563</v>
      </c>
      <c r="M3" s="10">
        <v>-516.93798506600001</v>
      </c>
      <c r="N3" s="10">
        <v>-516.93657946600001</v>
      </c>
      <c r="O3" s="10">
        <v>-516.93778743600001</v>
      </c>
      <c r="P3" s="10">
        <v>-516.93650366700001</v>
      </c>
      <c r="Q3" s="10">
        <v>-516.93630948700002</v>
      </c>
      <c r="R3" s="10">
        <v>-516.93630682699995</v>
      </c>
      <c r="S3" s="10">
        <v>-516.93631308700003</v>
      </c>
      <c r="T3" s="10">
        <v>-516.937666595</v>
      </c>
      <c r="U3" s="10"/>
      <c r="V3" s="10"/>
      <c r="W3" s="10"/>
      <c r="X3" s="10"/>
      <c r="Y3" s="10"/>
      <c r="Z3" s="10"/>
      <c r="AA3" s="10"/>
      <c r="AB3" s="10"/>
      <c r="AC3" s="10"/>
      <c r="AD3" s="10"/>
    </row>
    <row r="4" spans="2:30">
      <c r="B4" s="15" t="s">
        <v>20</v>
      </c>
      <c r="C4" s="10">
        <v>-721.86518606899995</v>
      </c>
      <c r="D4" s="10">
        <v>-531.68231947799995</v>
      </c>
      <c r="E4" s="10">
        <v>-441.56744211799997</v>
      </c>
      <c r="F4" s="10">
        <v>-366.34492735399999</v>
      </c>
      <c r="G4" s="10">
        <v>-441.59587599600002</v>
      </c>
      <c r="H4" s="10">
        <v>-441.55429077500003</v>
      </c>
      <c r="I4" s="10">
        <v>-441.59196234500001</v>
      </c>
      <c r="J4" s="10">
        <v>-554.69804096899998</v>
      </c>
      <c r="K4" s="10">
        <v>-554.689437978</v>
      </c>
      <c r="L4" s="10">
        <v>-554.66984986700004</v>
      </c>
      <c r="M4" s="10">
        <v>-629.91162261399995</v>
      </c>
      <c r="N4" s="10">
        <v>-629.91236814399997</v>
      </c>
      <c r="O4" s="10">
        <v>-629.91619750500001</v>
      </c>
      <c r="P4" s="10">
        <v>-629.91561283700003</v>
      </c>
      <c r="Q4" s="10">
        <v>-401.06227292</v>
      </c>
      <c r="R4" s="10">
        <v>-401.06696814700001</v>
      </c>
      <c r="S4" s="10">
        <v>-686.25107023700002</v>
      </c>
      <c r="T4" s="10">
        <v>-3351.3134628900002</v>
      </c>
      <c r="U4" s="10"/>
      <c r="V4" s="10"/>
      <c r="W4" s="10"/>
      <c r="X4" s="10"/>
      <c r="Y4" s="10"/>
      <c r="Z4" s="10"/>
      <c r="AA4" s="10"/>
      <c r="AB4" s="10"/>
      <c r="AC4" s="10"/>
      <c r="AD4" s="10"/>
    </row>
    <row r="5" spans="2:30">
      <c r="B5" s="15" t="s">
        <v>21</v>
      </c>
      <c r="C5" s="10">
        <v>-1238.81324847</v>
      </c>
      <c r="D5" s="10">
        <v>-1048.62433293</v>
      </c>
      <c r="E5" s="10">
        <v>-958.51096014999996</v>
      </c>
      <c r="F5" s="10">
        <v>-883.28314742600003</v>
      </c>
      <c r="G5" s="10">
        <v>-958.531920281</v>
      </c>
      <c r="H5" s="10">
        <v>-958.52384301200004</v>
      </c>
      <c r="I5" s="10">
        <v>-958.528085164</v>
      </c>
      <c r="J5" s="10">
        <v>-1071.6395153999999</v>
      </c>
      <c r="K5" s="10">
        <v>-1071.6307302299999</v>
      </c>
      <c r="L5" s="10">
        <v>-1071.60563699</v>
      </c>
      <c r="M5" s="10">
        <v>-1146.8730556099999</v>
      </c>
      <c r="N5" s="10">
        <v>-1146.8516293</v>
      </c>
      <c r="O5" s="10">
        <v>-1146.8601747299999</v>
      </c>
      <c r="P5" s="10">
        <v>-1146.85423814</v>
      </c>
      <c r="Q5" s="10">
        <v>-917.99959051200005</v>
      </c>
      <c r="R5" s="10">
        <v>-918.00315681300003</v>
      </c>
      <c r="S5" s="10">
        <v>-1203.1880464799999</v>
      </c>
      <c r="T5" s="10">
        <v>-3868.3273507399999</v>
      </c>
      <c r="U5" s="10"/>
      <c r="V5" s="10" t="s">
        <v>21</v>
      </c>
      <c r="W5" s="10"/>
      <c r="X5" s="10"/>
      <c r="Y5" s="10"/>
      <c r="Z5" s="10"/>
      <c r="AA5" s="10"/>
      <c r="AB5" s="10"/>
      <c r="AC5" s="10"/>
      <c r="AD5" s="10"/>
    </row>
    <row r="6" spans="2:30">
      <c r="B6" s="15" t="s">
        <v>158</v>
      </c>
      <c r="C6" s="17">
        <f t="shared" ref="C6:T6" si="0">(C5-C4-C3)*627.5095</f>
        <v>-6.9399833583621113</v>
      </c>
      <c r="D6" s="17">
        <f t="shared" si="0"/>
        <v>-3.1663288507557787</v>
      </c>
      <c r="E6" s="17">
        <f t="shared" si="0"/>
        <v>-4.2997076441165447</v>
      </c>
      <c r="F6" s="17">
        <f t="shared" si="0"/>
        <v>-1.1993319244881422</v>
      </c>
      <c r="G6" s="17">
        <f t="shared" si="0"/>
        <v>0.16583695566075493</v>
      </c>
      <c r="H6" s="17">
        <f t="shared" si="0"/>
        <v>-20.327357000197175</v>
      </c>
      <c r="I6" s="17">
        <f t="shared" si="0"/>
        <v>0.19052066927274233</v>
      </c>
      <c r="J6" s="17">
        <f t="shared" si="0"/>
        <v>-3.0702452235872881</v>
      </c>
      <c r="K6" s="17">
        <f t="shared" si="0"/>
        <v>-3.1108871313189033</v>
      </c>
      <c r="L6" s="17">
        <f t="shared" si="0"/>
        <v>0.32971859170932261</v>
      </c>
      <c r="M6" s="17">
        <f t="shared" si="0"/>
        <v>-14.713798830319188</v>
      </c>
      <c r="N6" s="17">
        <f t="shared" si="0"/>
        <v>-1.6827859510746204</v>
      </c>
      <c r="O6" s="17">
        <f t="shared" si="0"/>
        <v>-3.8841514004355866</v>
      </c>
      <c r="P6" s="17">
        <f t="shared" si="0"/>
        <v>-1.3313467455230741</v>
      </c>
      <c r="Q6" s="17">
        <f t="shared" si="0"/>
        <v>-0.63259546448658532</v>
      </c>
      <c r="R6" s="17">
        <f t="shared" si="0"/>
        <v>7.414714998690175E-2</v>
      </c>
      <c r="S6" s="17">
        <f t="shared" si="0"/>
        <v>-0.41613668989386937</v>
      </c>
      <c r="T6" s="17">
        <f t="shared" si="0"/>
        <v>-47.829561614248675</v>
      </c>
      <c r="U6" s="10"/>
      <c r="V6" s="17">
        <f>SUM(C6:T6)</f>
        <v>-111.84399446217782</v>
      </c>
      <c r="W6" s="10"/>
      <c r="X6" s="10"/>
      <c r="Y6" s="10"/>
      <c r="Z6" s="10"/>
      <c r="AA6" s="10"/>
      <c r="AB6" s="10"/>
      <c r="AC6" s="10"/>
      <c r="AD6" s="10"/>
    </row>
    <row r="7" spans="2:3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2:30" ht="15" thickBot="1">
      <c r="B8" s="12" t="s">
        <v>86</v>
      </c>
      <c r="C8" s="3" t="s">
        <v>31</v>
      </c>
      <c r="D8" s="3" t="s">
        <v>1</v>
      </c>
      <c r="E8" s="3" t="s">
        <v>32</v>
      </c>
      <c r="F8" s="3" t="s">
        <v>33</v>
      </c>
      <c r="G8" s="3" t="s">
        <v>34</v>
      </c>
      <c r="H8" s="3" t="s">
        <v>35</v>
      </c>
      <c r="I8" s="3" t="s">
        <v>3</v>
      </c>
      <c r="J8" s="3" t="s">
        <v>8</v>
      </c>
      <c r="K8" s="3" t="s">
        <v>36</v>
      </c>
      <c r="L8" s="3" t="s">
        <v>37</v>
      </c>
      <c r="M8" s="3" t="s">
        <v>17</v>
      </c>
      <c r="N8" s="3" t="s">
        <v>11</v>
      </c>
      <c r="O8" s="3" t="s">
        <v>38</v>
      </c>
      <c r="P8" s="3" t="s">
        <v>39</v>
      </c>
      <c r="Q8" s="10"/>
      <c r="R8" s="10"/>
      <c r="S8" s="10"/>
      <c r="T8" s="10"/>
      <c r="U8" s="10"/>
      <c r="V8" s="10"/>
      <c r="W8" s="10"/>
      <c r="X8" s="10"/>
      <c r="Y8" s="10"/>
      <c r="Z8" s="10"/>
      <c r="AA8" s="10"/>
      <c r="AB8" s="10"/>
      <c r="AC8" s="10"/>
      <c r="AD8" s="10"/>
    </row>
    <row r="9" spans="2:30">
      <c r="B9" s="15" t="s">
        <v>19</v>
      </c>
      <c r="C9" s="15">
        <v>-516.93214592000004</v>
      </c>
      <c r="D9" s="15">
        <v>-516.93260633700004</v>
      </c>
      <c r="E9" s="15">
        <v>-516.93279504600002</v>
      </c>
      <c r="F9" s="15">
        <v>-516.933513748</v>
      </c>
      <c r="G9" s="15">
        <v>-516.93214327500004</v>
      </c>
      <c r="H9" s="15">
        <v>-516.93278582200003</v>
      </c>
      <c r="I9" s="15">
        <v>-516.933015759</v>
      </c>
      <c r="J9" s="15">
        <v>-516.93259651599999</v>
      </c>
      <c r="K9" s="15">
        <v>-516.93214384700002</v>
      </c>
      <c r="L9" s="15">
        <v>-516.93214055700003</v>
      </c>
      <c r="M9" s="15">
        <v>-516.93223515700004</v>
      </c>
      <c r="N9" s="15">
        <v>-516.93439714399995</v>
      </c>
      <c r="O9" s="15">
        <v>-516.93218102699996</v>
      </c>
      <c r="P9" s="15">
        <v>-516.93239313100003</v>
      </c>
      <c r="Q9" s="15"/>
      <c r="R9" s="15"/>
      <c r="S9" s="10"/>
      <c r="T9" s="10"/>
      <c r="U9" s="10"/>
      <c r="V9" s="10"/>
      <c r="W9" s="10"/>
      <c r="X9" s="10"/>
      <c r="Y9" s="10"/>
      <c r="Z9" s="10"/>
      <c r="AA9" s="10"/>
      <c r="AB9" s="10"/>
      <c r="AC9" s="10"/>
      <c r="AD9" s="10"/>
    </row>
    <row r="10" spans="2:30">
      <c r="B10" s="15" t="s">
        <v>20</v>
      </c>
      <c r="C10" s="15">
        <v>-323.67969568799998</v>
      </c>
      <c r="D10" s="15">
        <v>-721.86397795799996</v>
      </c>
      <c r="E10" s="15">
        <v>-284.38363821399997</v>
      </c>
      <c r="F10" s="15">
        <v>-284.37885624699999</v>
      </c>
      <c r="G10" s="15">
        <v>-284.37848730299999</v>
      </c>
      <c r="H10" s="15">
        <v>-548.66957152600003</v>
      </c>
      <c r="I10" s="15">
        <v>-441.59247242800001</v>
      </c>
      <c r="J10" s="15">
        <v>-554.69198070799996</v>
      </c>
      <c r="K10" s="15">
        <v>-398.85758098100001</v>
      </c>
      <c r="L10" s="15">
        <v>-438.21235515500001</v>
      </c>
      <c r="M10" s="15">
        <v>-686.24154489700004</v>
      </c>
      <c r="N10" s="15">
        <v>-629.914393948</v>
      </c>
      <c r="O10" s="15">
        <v>-402.29308135500003</v>
      </c>
      <c r="P10" s="15">
        <v>-402.26655198600002</v>
      </c>
      <c r="Q10" s="15"/>
      <c r="R10" s="15"/>
      <c r="S10" s="10"/>
      <c r="T10" s="10"/>
      <c r="U10" s="10"/>
      <c r="V10" s="10"/>
      <c r="W10" s="10"/>
      <c r="X10" s="10"/>
      <c r="Y10" s="10"/>
      <c r="Z10" s="10"/>
      <c r="AA10" s="10"/>
      <c r="AB10" s="10"/>
      <c r="AC10" s="10"/>
      <c r="AD10" s="10"/>
    </row>
    <row r="11" spans="2:30">
      <c r="B11" s="15" t="s">
        <v>21</v>
      </c>
      <c r="C11" s="15">
        <v>-840.61065150900004</v>
      </c>
      <c r="D11" s="15">
        <v>-1238.8053035299999</v>
      </c>
      <c r="E11" s="15">
        <v>-801.32331346800004</v>
      </c>
      <c r="F11" s="15">
        <v>-801.32910905599999</v>
      </c>
      <c r="G11" s="15">
        <v>-801.310379646</v>
      </c>
      <c r="H11" s="15">
        <v>-1065.6146956499999</v>
      </c>
      <c r="I11" s="15">
        <v>-958.52794040699996</v>
      </c>
      <c r="J11" s="15">
        <v>-1071.6384531799999</v>
      </c>
      <c r="K11" s="15">
        <v>-915.78722250400006</v>
      </c>
      <c r="L11" s="15">
        <v>-955.14572806299998</v>
      </c>
      <c r="M11" s="15">
        <v>-1203.1743403600001</v>
      </c>
      <c r="N11" s="15">
        <v>-1146.86789391</v>
      </c>
      <c r="O11" s="15">
        <v>-919.22485211799994</v>
      </c>
      <c r="P11" s="15">
        <v>-919.19986804400003</v>
      </c>
      <c r="Q11" s="15"/>
      <c r="R11" s="15" t="s">
        <v>21</v>
      </c>
      <c r="S11" s="10"/>
      <c r="T11" s="10"/>
      <c r="U11" s="10"/>
      <c r="V11" s="10"/>
      <c r="W11" s="10"/>
      <c r="X11" s="10"/>
      <c r="Y11" s="10"/>
      <c r="Z11" s="10"/>
      <c r="AA11" s="10"/>
      <c r="AB11" s="10"/>
      <c r="AC11" s="10"/>
      <c r="AD11" s="10"/>
    </row>
    <row r="12" spans="2:30">
      <c r="B12" s="15" t="s">
        <v>158</v>
      </c>
      <c r="C12" s="17">
        <f t="shared" ref="C12:P12" si="1">(C11-C10-C9)*627.5095</f>
        <v>0.74679842846641631</v>
      </c>
      <c r="D12" s="17">
        <f t="shared" si="1"/>
        <v>-5.4714027951974176</v>
      </c>
      <c r="E12" s="17">
        <f t="shared" si="1"/>
        <v>-4.3173958820373768</v>
      </c>
      <c r="F12" s="17">
        <f t="shared" si="1"/>
        <v>-10.50391979854996</v>
      </c>
      <c r="G12" s="17">
        <f t="shared" si="1"/>
        <v>0.157462213836258</v>
      </c>
      <c r="H12" s="17">
        <f t="shared" si="1"/>
        <v>-7.742401718790882</v>
      </c>
      <c r="I12" s="17">
        <f t="shared" si="1"/>
        <v>-1.538791346024446</v>
      </c>
      <c r="J12" s="17">
        <f t="shared" si="1"/>
        <v>-8.7072942115773468</v>
      </c>
      <c r="K12" s="17">
        <f t="shared" si="1"/>
        <v>1.5702320820278046</v>
      </c>
      <c r="L12" s="17">
        <f t="shared" si="1"/>
        <v>-0.7733119597623721</v>
      </c>
      <c r="M12" s="17">
        <f t="shared" si="1"/>
        <v>-0.35159733791404296</v>
      </c>
      <c r="N12" s="17">
        <f t="shared" si="1"/>
        <v>-11.987199771820269</v>
      </c>
      <c r="O12" s="17">
        <f t="shared" si="1"/>
        <v>0.25744455753203122</v>
      </c>
      <c r="P12" s="17">
        <f t="shared" si="1"/>
        <v>-0.57914546025603708</v>
      </c>
      <c r="Q12" s="15"/>
      <c r="R12" s="15">
        <f>SUM(C12:P12)</f>
        <v>-49.24052300006764</v>
      </c>
      <c r="S12" s="10"/>
      <c r="T12" s="10"/>
      <c r="U12" s="10"/>
      <c r="V12" s="10"/>
      <c r="W12" s="10"/>
      <c r="X12" s="10"/>
      <c r="Y12" s="10"/>
      <c r="Z12" s="10"/>
      <c r="AA12" s="10"/>
      <c r="AB12" s="10"/>
      <c r="AC12" s="10"/>
      <c r="AD12" s="10"/>
    </row>
    <row r="13" spans="2:3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2:30" ht="15" thickBot="1">
      <c r="B14" s="12" t="s">
        <v>89</v>
      </c>
      <c r="C14" s="3" t="s">
        <v>44</v>
      </c>
      <c r="D14" s="3" t="s">
        <v>45</v>
      </c>
      <c r="E14" s="3" t="s">
        <v>46</v>
      </c>
      <c r="F14" s="3" t="s">
        <v>32</v>
      </c>
      <c r="G14" s="3" t="s">
        <v>35</v>
      </c>
      <c r="H14" s="3" t="s">
        <v>8</v>
      </c>
      <c r="I14" s="3" t="s">
        <v>15</v>
      </c>
      <c r="J14" s="3" t="s">
        <v>16</v>
      </c>
      <c r="K14" s="3" t="s">
        <v>36</v>
      </c>
      <c r="L14" s="3" t="s">
        <v>47</v>
      </c>
      <c r="M14" s="3" t="s">
        <v>42</v>
      </c>
      <c r="N14" s="3" t="s">
        <v>17</v>
      </c>
      <c r="O14" s="3" t="s">
        <v>11</v>
      </c>
      <c r="P14" s="3" t="s">
        <v>12</v>
      </c>
      <c r="Q14" s="15"/>
      <c r="R14" s="15"/>
      <c r="S14" s="10"/>
      <c r="T14" s="10"/>
      <c r="U14" s="10"/>
      <c r="V14" s="10"/>
      <c r="W14" s="10"/>
      <c r="X14" s="10"/>
      <c r="Y14" s="10"/>
      <c r="Z14" s="10"/>
      <c r="AA14" s="10"/>
      <c r="AB14" s="10"/>
      <c r="AC14" s="10"/>
      <c r="AD14" s="10"/>
    </row>
    <row r="15" spans="2:30">
      <c r="B15" s="15" t="s">
        <v>19</v>
      </c>
      <c r="C15" s="15">
        <v>-516.92907024900001</v>
      </c>
      <c r="D15" s="15">
        <v>-516.92944925999996</v>
      </c>
      <c r="E15" s="15">
        <v>-516.92934551500002</v>
      </c>
      <c r="F15" s="15">
        <v>-516.92920899000001</v>
      </c>
      <c r="G15" s="15">
        <v>-516.93004900400001</v>
      </c>
      <c r="H15" s="15">
        <v>-516.929651036</v>
      </c>
      <c r="I15" s="15">
        <v>-516.92950325200002</v>
      </c>
      <c r="J15" s="15">
        <v>-516.92945574400005</v>
      </c>
      <c r="K15" s="15">
        <v>-516.92908728899999</v>
      </c>
      <c r="L15" s="15">
        <v>-516.92911980700001</v>
      </c>
      <c r="M15" s="15">
        <v>-516.92955611499997</v>
      </c>
      <c r="N15" s="15">
        <v>-516.93009549299995</v>
      </c>
      <c r="O15" s="15">
        <v>-516.93006142299998</v>
      </c>
      <c r="P15" s="15">
        <v>-516.92934730900004</v>
      </c>
      <c r="Q15" s="10"/>
      <c r="R15" s="15"/>
      <c r="S15" s="10"/>
      <c r="T15" s="10"/>
      <c r="U15" s="10"/>
      <c r="V15" s="10"/>
      <c r="W15" s="10"/>
      <c r="X15" s="10"/>
      <c r="Y15" s="10"/>
      <c r="Z15" s="10"/>
      <c r="AA15" s="10"/>
      <c r="AB15" s="10"/>
      <c r="AC15" s="10"/>
      <c r="AD15" s="10"/>
    </row>
    <row r="16" spans="2:30">
      <c r="B16" s="15" t="s">
        <v>20</v>
      </c>
      <c r="C16" s="15">
        <v>-606.82685762999995</v>
      </c>
      <c r="D16" s="15">
        <v>-550.98547309000003</v>
      </c>
      <c r="E16" s="15">
        <v>-550.97171956600005</v>
      </c>
      <c r="F16" s="15">
        <v>-284.38511951999999</v>
      </c>
      <c r="G16" s="15">
        <v>-548.680829206</v>
      </c>
      <c r="H16" s="15">
        <v>-554.69920790399999</v>
      </c>
      <c r="I16" s="15">
        <v>-400.993586236</v>
      </c>
      <c r="J16" s="15">
        <v>-401.05194576700001</v>
      </c>
      <c r="K16" s="15">
        <v>-398.86310267499999</v>
      </c>
      <c r="L16" s="15">
        <v>-398.90045009599999</v>
      </c>
      <c r="M16" s="15">
        <v>-438.15783141200001</v>
      </c>
      <c r="N16" s="15">
        <v>-686.25117988</v>
      </c>
      <c r="O16" s="10">
        <v>-629.91331556600005</v>
      </c>
      <c r="P16" s="15">
        <v>-629.88029676600001</v>
      </c>
      <c r="Q16" s="10"/>
      <c r="R16" s="15"/>
      <c r="S16" s="10"/>
      <c r="T16" s="10"/>
      <c r="U16" s="10"/>
      <c r="V16" s="10"/>
      <c r="W16" s="10"/>
      <c r="X16" s="10"/>
      <c r="Y16" s="10"/>
      <c r="Z16" s="10"/>
      <c r="AA16" s="10"/>
      <c r="AB16" s="10"/>
      <c r="AC16" s="10"/>
      <c r="AD16" s="10"/>
    </row>
    <row r="17" spans="2:30">
      <c r="B17" s="15" t="s">
        <v>21</v>
      </c>
      <c r="C17" s="15">
        <v>-1123.68061414</v>
      </c>
      <c r="D17" s="15">
        <v>-1067.9730925900001</v>
      </c>
      <c r="E17" s="10">
        <v>-1067.9780918500001</v>
      </c>
      <c r="F17" s="15">
        <v>-801.32492887299998</v>
      </c>
      <c r="G17" s="15">
        <v>-1065.6133448400001</v>
      </c>
      <c r="H17" s="15">
        <v>-1071.6327120000001</v>
      </c>
      <c r="I17" s="15">
        <v>-917.92201427199996</v>
      </c>
      <c r="J17" s="15">
        <v>-917.99009542500005</v>
      </c>
      <c r="K17" s="15">
        <v>-915.81155341299996</v>
      </c>
      <c r="L17" s="15">
        <v>-915.83514627199997</v>
      </c>
      <c r="M17" s="15">
        <v>-955.12863590500001</v>
      </c>
      <c r="N17" s="15">
        <v>-1203.1874986</v>
      </c>
      <c r="O17" s="15">
        <v>-1146.85899808</v>
      </c>
      <c r="P17" s="15">
        <v>-1146.8228852499999</v>
      </c>
      <c r="Q17" s="10"/>
      <c r="R17" s="15" t="s">
        <v>29</v>
      </c>
      <c r="S17" s="10"/>
      <c r="T17" s="10"/>
      <c r="U17" s="10"/>
      <c r="V17" s="10"/>
      <c r="W17" s="10"/>
      <c r="X17" s="10"/>
      <c r="Y17" s="10"/>
      <c r="Z17" s="10"/>
      <c r="AA17" s="10"/>
      <c r="AB17" s="10"/>
      <c r="AC17" s="10"/>
      <c r="AD17" s="10"/>
    </row>
    <row r="18" spans="2:30">
      <c r="B18" s="15" t="s">
        <v>158</v>
      </c>
      <c r="C18" s="17">
        <f t="shared" ref="C18:P18" si="2">(C17-C16-C15)*627.5095</f>
        <v>47.260086702999487</v>
      </c>
      <c r="D18" s="17">
        <f t="shared" si="2"/>
        <v>-36.50237821733959</v>
      </c>
      <c r="E18" s="17">
        <f t="shared" si="2"/>
        <v>-48.335029301796403</v>
      </c>
      <c r="F18" s="17">
        <f t="shared" si="2"/>
        <v>-6.6518284859362398</v>
      </c>
      <c r="G18" s="17">
        <f t="shared" si="2"/>
        <v>-1.547833758030021</v>
      </c>
      <c r="H18" s="17">
        <f t="shared" si="2"/>
        <v>-2.4178317541307273</v>
      </c>
      <c r="I18" s="17">
        <f t="shared" si="2"/>
        <v>0.6747082545543972</v>
      </c>
      <c r="J18" s="17">
        <f t="shared" si="2"/>
        <v>-5.4555136271775471</v>
      </c>
      <c r="K18" s="17">
        <f t="shared" si="2"/>
        <v>-12.150748200281161</v>
      </c>
      <c r="L18" s="17">
        <f t="shared" si="2"/>
        <v>-3.4992245229942993</v>
      </c>
      <c r="M18" s="17">
        <f t="shared" si="2"/>
        <v>-25.883749054648217</v>
      </c>
      <c r="N18" s="17">
        <f t="shared" si="2"/>
        <v>-3.9051340632052658</v>
      </c>
      <c r="O18" s="17">
        <f t="shared" si="2"/>
        <v>-9.8023830028376633</v>
      </c>
      <c r="P18" s="17">
        <f t="shared" si="2"/>
        <v>-8.30896310356726</v>
      </c>
      <c r="Q18" s="10"/>
      <c r="R18" s="15">
        <f>SUM(C18:P18)</f>
        <v>-116.52582213439051</v>
      </c>
      <c r="S18" s="10"/>
      <c r="T18" s="10"/>
      <c r="U18" s="10"/>
      <c r="V18" s="10"/>
      <c r="W18" s="10"/>
      <c r="X18" s="10"/>
      <c r="Y18" s="10"/>
      <c r="Z18" s="10"/>
      <c r="AA18" s="10"/>
      <c r="AB18" s="10"/>
      <c r="AC18" s="10"/>
      <c r="AD18" s="10"/>
    </row>
    <row r="19" spans="2:3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2:3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2:30" ht="15" thickBot="1">
      <c r="B21" s="12" t="s">
        <v>88</v>
      </c>
      <c r="C21" s="19" t="s">
        <v>35</v>
      </c>
      <c r="D21" s="19" t="s">
        <v>57</v>
      </c>
      <c r="E21" s="19" t="s">
        <v>3</v>
      </c>
      <c r="F21" s="19" t="s">
        <v>58</v>
      </c>
      <c r="G21" s="19" t="s">
        <v>8</v>
      </c>
      <c r="H21" s="19" t="s">
        <v>9</v>
      </c>
      <c r="I21" s="19" t="s">
        <v>10</v>
      </c>
      <c r="J21" s="19" t="s">
        <v>59</v>
      </c>
      <c r="K21" s="19" t="s">
        <v>15</v>
      </c>
      <c r="L21" s="19" t="s">
        <v>42</v>
      </c>
      <c r="M21" s="19" t="s">
        <v>17</v>
      </c>
      <c r="N21" s="19" t="s">
        <v>11</v>
      </c>
      <c r="O21" s="10"/>
      <c r="P21" s="15"/>
      <c r="Q21" s="15"/>
      <c r="R21" s="10"/>
      <c r="S21" s="10"/>
      <c r="T21" s="10"/>
      <c r="U21" s="10"/>
      <c r="V21" s="10"/>
      <c r="W21" s="10"/>
      <c r="X21" s="10"/>
      <c r="Y21" s="10"/>
      <c r="Z21" s="10"/>
      <c r="AA21" s="10"/>
      <c r="AB21" s="10"/>
      <c r="AC21" s="10"/>
      <c r="AD21" s="10"/>
    </row>
    <row r="22" spans="2:30">
      <c r="B22" s="15" t="s">
        <v>19</v>
      </c>
      <c r="C22" s="15">
        <v>-516.90941816300005</v>
      </c>
      <c r="D22" s="15">
        <v>-516.90995555799998</v>
      </c>
      <c r="E22" s="15">
        <v>-516.89665332799996</v>
      </c>
      <c r="F22" s="15">
        <v>-516.90977574800002</v>
      </c>
      <c r="G22" s="15">
        <v>-516.91063895100001</v>
      </c>
      <c r="H22" s="15">
        <v>-516.91088362699998</v>
      </c>
      <c r="I22" s="15">
        <v>-516.90941250399999</v>
      </c>
      <c r="J22" s="15">
        <v>-516.91109849899999</v>
      </c>
      <c r="K22" s="15">
        <v>-516.90967272499995</v>
      </c>
      <c r="L22" s="15">
        <v>-516.90951861899998</v>
      </c>
      <c r="M22" s="15">
        <v>-516.91027575999999</v>
      </c>
      <c r="N22" s="15">
        <v>-516.91050963700002</v>
      </c>
      <c r="O22" s="10"/>
      <c r="P22" s="15"/>
      <c r="Q22" s="15"/>
      <c r="R22" s="10"/>
      <c r="S22" s="10"/>
      <c r="T22" s="10"/>
      <c r="U22" s="10"/>
      <c r="V22" s="10"/>
      <c r="W22" s="10"/>
      <c r="X22" s="10"/>
      <c r="Y22" s="10"/>
      <c r="Z22" s="10"/>
      <c r="AA22" s="10"/>
      <c r="AB22" s="10"/>
      <c r="AC22" s="10"/>
      <c r="AD22" s="10"/>
    </row>
    <row r="23" spans="2:30">
      <c r="B23" s="15" t="s">
        <v>20</v>
      </c>
      <c r="C23" s="15">
        <v>-548.63883592499997</v>
      </c>
      <c r="D23" s="15">
        <v>-548.68085973699999</v>
      </c>
      <c r="E23" s="15">
        <v>-441.59516212</v>
      </c>
      <c r="F23" s="15">
        <v>-497.27795950900003</v>
      </c>
      <c r="G23" s="15">
        <v>-554.696143355</v>
      </c>
      <c r="H23" s="15">
        <v>-554.66796978900004</v>
      </c>
      <c r="I23" s="15">
        <v>-554.68323433299997</v>
      </c>
      <c r="J23" s="15">
        <v>-1157.0509966</v>
      </c>
      <c r="K23" s="15">
        <v>-400.95527578500003</v>
      </c>
      <c r="L23" s="15">
        <v>-438.19801630900002</v>
      </c>
      <c r="M23" s="15">
        <v>-686.25126447000002</v>
      </c>
      <c r="N23" s="15">
        <v>-629.88984095299998</v>
      </c>
      <c r="O23" s="10"/>
      <c r="P23" s="15"/>
      <c r="Q23" s="15"/>
      <c r="R23" s="10"/>
      <c r="S23" s="10"/>
      <c r="T23" s="10"/>
      <c r="U23" s="10"/>
      <c r="V23" s="10"/>
      <c r="W23" s="10"/>
      <c r="X23" s="10"/>
      <c r="Y23" s="10"/>
      <c r="Z23" s="10"/>
      <c r="AA23" s="10"/>
      <c r="AB23" s="10"/>
      <c r="AC23" s="10"/>
      <c r="AD23" s="10"/>
    </row>
    <row r="24" spans="2:30">
      <c r="B24" s="15" t="s">
        <v>21</v>
      </c>
      <c r="C24" s="15">
        <v>-1065.5545302600001</v>
      </c>
      <c r="D24" s="15">
        <v>-1065.62950535</v>
      </c>
      <c r="E24" s="15">
        <v>-958.493988866</v>
      </c>
      <c r="F24" s="15">
        <v>-1014.1218489300001</v>
      </c>
      <c r="G24" s="15">
        <v>-1071.61836819</v>
      </c>
      <c r="H24" s="15">
        <v>-1071.5875531300001</v>
      </c>
      <c r="I24" s="15">
        <v>-1071.5920184399999</v>
      </c>
      <c r="J24" s="15">
        <v>-1674.28358987</v>
      </c>
      <c r="K24" s="15">
        <v>-917.86819571900003</v>
      </c>
      <c r="L24" s="15">
        <v>-955.10737977600002</v>
      </c>
      <c r="M24" s="15">
        <v>-1203.16242124</v>
      </c>
      <c r="N24" s="15">
        <v>-1146.81416732</v>
      </c>
      <c r="O24" s="10"/>
      <c r="P24" s="15" t="s">
        <v>21</v>
      </c>
      <c r="Q24" s="10"/>
      <c r="R24" s="10"/>
      <c r="S24" s="10"/>
      <c r="T24" s="10"/>
      <c r="U24" s="10"/>
      <c r="V24" s="10"/>
      <c r="W24" s="10"/>
      <c r="X24" s="10"/>
      <c r="Y24" s="10"/>
      <c r="Z24" s="10"/>
      <c r="AA24" s="10"/>
      <c r="AB24" s="10"/>
      <c r="AC24" s="10"/>
      <c r="AD24" s="10"/>
    </row>
    <row r="25" spans="2:30">
      <c r="B25" s="15" t="s">
        <v>158</v>
      </c>
      <c r="C25" s="17">
        <f t="shared" ref="C25:N25" si="3">(C24-C23-C22)*627.5095</f>
        <v>-3.9383575536784283</v>
      </c>
      <c r="D25" s="17">
        <f t="shared" si="3"/>
        <v>-24.278377068069318</v>
      </c>
      <c r="E25" s="17">
        <f t="shared" si="3"/>
        <v>-1.3638404424609221</v>
      </c>
      <c r="F25" s="17">
        <f t="shared" si="3"/>
        <v>41.34429611256266</v>
      </c>
      <c r="G25" s="17">
        <f t="shared" si="3"/>
        <v>-7.2702522758615231</v>
      </c>
      <c r="H25" s="17">
        <f t="shared" si="3"/>
        <v>-5.4591531823111614</v>
      </c>
      <c r="I25" s="17">
        <f t="shared" si="3"/>
        <v>0.39432508728031468</v>
      </c>
      <c r="J25" s="17">
        <f t="shared" si="3"/>
        <v>-201.7410230028631</v>
      </c>
      <c r="K25" s="17">
        <f t="shared" si="3"/>
        <v>-2.03765449601753</v>
      </c>
      <c r="L25" s="17">
        <f t="shared" si="3"/>
        <v>9.7359353902507786E-2</v>
      </c>
      <c r="M25" s="17">
        <f t="shared" si="3"/>
        <v>-0.55284214455965341</v>
      </c>
      <c r="N25" s="17">
        <f t="shared" si="3"/>
        <v>-8.6701293339541241</v>
      </c>
      <c r="O25" s="10"/>
      <c r="P25" s="15">
        <f>SUM(C25:N25)</f>
        <v>-213.47564894603028</v>
      </c>
      <c r="Q25" s="10"/>
      <c r="R25" s="10"/>
      <c r="S25" s="10"/>
      <c r="T25" s="10"/>
      <c r="U25" s="10"/>
      <c r="V25" s="10"/>
      <c r="W25" s="10"/>
      <c r="X25" s="10"/>
      <c r="Y25" s="10"/>
      <c r="Z25" s="10"/>
      <c r="AA25" s="10"/>
      <c r="AB25" s="10"/>
      <c r="AC25" s="10"/>
      <c r="AD25" s="10"/>
    </row>
    <row r="26" spans="2:3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2:30" ht="15" thickBot="1">
      <c r="B27" s="12" t="s">
        <v>90</v>
      </c>
      <c r="C27" s="19" t="s">
        <v>31</v>
      </c>
      <c r="D27" s="19" t="s">
        <v>52</v>
      </c>
      <c r="E27" s="19" t="s">
        <v>45</v>
      </c>
      <c r="F27" s="19" t="s">
        <v>35</v>
      </c>
      <c r="G27" s="19" t="s">
        <v>57</v>
      </c>
      <c r="H27" s="19" t="s">
        <v>58</v>
      </c>
      <c r="I27" s="19" t="s">
        <v>8</v>
      </c>
      <c r="J27" s="19" t="s">
        <v>9</v>
      </c>
      <c r="K27" s="19" t="s">
        <v>10</v>
      </c>
      <c r="L27" s="19" t="s">
        <v>15</v>
      </c>
      <c r="M27" s="15"/>
      <c r="N27" s="15"/>
      <c r="O27" s="10"/>
      <c r="P27" s="10"/>
      <c r="Q27" s="10"/>
      <c r="R27" s="10"/>
      <c r="S27" s="10"/>
      <c r="T27" s="10"/>
      <c r="U27" s="10"/>
      <c r="V27" s="10"/>
      <c r="W27" s="10"/>
      <c r="X27" s="10"/>
      <c r="Y27" s="10"/>
      <c r="Z27" s="10"/>
      <c r="AA27" s="10"/>
      <c r="AB27" s="10"/>
      <c r="AC27" s="10"/>
      <c r="AD27" s="10"/>
    </row>
    <row r="28" spans="2:30">
      <c r="B28" s="15" t="s">
        <v>19</v>
      </c>
      <c r="C28" s="15">
        <v>-516.89994899999999</v>
      </c>
      <c r="D28" s="15">
        <v>-516.900438259</v>
      </c>
      <c r="E28" s="15">
        <v>-516.90037563299995</v>
      </c>
      <c r="F28" s="15">
        <v>-516.90089789199999</v>
      </c>
      <c r="G28" s="15">
        <v>-516.90020699599995</v>
      </c>
      <c r="H28" s="15">
        <v>-516.90179381400003</v>
      </c>
      <c r="I28">
        <v>-516.90065275500001</v>
      </c>
      <c r="J28" s="10">
        <v>-516.90125123999997</v>
      </c>
      <c r="K28" s="15">
        <v>-516.90038072200002</v>
      </c>
      <c r="L28" s="15">
        <v>-516.89990206899995</v>
      </c>
      <c r="M28" s="15"/>
      <c r="N28" s="15"/>
      <c r="O28" s="10"/>
      <c r="P28" s="10"/>
      <c r="Q28" s="10"/>
      <c r="R28" s="10"/>
      <c r="S28" s="10"/>
      <c r="T28" s="10"/>
      <c r="U28" s="10"/>
      <c r="V28" s="10"/>
      <c r="W28" s="10"/>
      <c r="X28" s="10"/>
      <c r="Y28" s="10"/>
      <c r="Z28" s="10"/>
      <c r="AA28" s="10"/>
      <c r="AB28" s="10"/>
      <c r="AC28" s="10"/>
      <c r="AD28" s="10"/>
    </row>
    <row r="29" spans="2:30">
      <c r="B29" s="15" t="s">
        <v>20</v>
      </c>
      <c r="C29" s="15">
        <v>-323.66470810599998</v>
      </c>
      <c r="D29" s="15">
        <v>-511.71427491700001</v>
      </c>
      <c r="E29" s="15">
        <v>-550.99374160499997</v>
      </c>
      <c r="F29" s="15">
        <v>-548.67237383899999</v>
      </c>
      <c r="G29" s="15">
        <v>-549.06443107500002</v>
      </c>
      <c r="H29" s="15">
        <v>-497.29469409299998</v>
      </c>
      <c r="I29">
        <v>-554.69643747999999</v>
      </c>
      <c r="J29" s="10">
        <v>-554.697473436</v>
      </c>
      <c r="K29" s="15">
        <v>-554.69751711799995</v>
      </c>
      <c r="L29" s="15">
        <v>-401.08428314000003</v>
      </c>
      <c r="M29" s="15"/>
      <c r="N29" s="15"/>
      <c r="O29" s="10"/>
      <c r="P29" s="10"/>
      <c r="Q29" s="10"/>
      <c r="R29" s="10"/>
      <c r="S29" s="10"/>
      <c r="T29" s="10"/>
      <c r="U29" s="10"/>
      <c r="V29" s="10"/>
      <c r="W29" s="10"/>
      <c r="X29" s="10"/>
      <c r="Y29" s="10"/>
      <c r="Z29" s="10"/>
      <c r="AA29" s="10"/>
      <c r="AB29" s="10"/>
      <c r="AC29" s="10"/>
      <c r="AD29" s="10"/>
    </row>
    <row r="30" spans="2:30">
      <c r="B30" s="15" t="s">
        <v>21</v>
      </c>
      <c r="C30" s="15">
        <v>-840.56539096300003</v>
      </c>
      <c r="D30" s="15">
        <v>-1028.8139007100001</v>
      </c>
      <c r="E30">
        <v>-1068.03519562</v>
      </c>
      <c r="F30" s="15">
        <v>-1065.6015998800001</v>
      </c>
      <c r="G30" s="15">
        <v>-1065.89113621</v>
      </c>
      <c r="H30" s="15">
        <v>-1014.16406772</v>
      </c>
      <c r="I30">
        <v>-1071.6138658499999</v>
      </c>
      <c r="J30" s="10">
        <v>-1071.60520961</v>
      </c>
      <c r="K30" s="15">
        <v>-1071.59965332</v>
      </c>
      <c r="L30" s="15">
        <v>-917.98394179800005</v>
      </c>
      <c r="M30" s="15"/>
      <c r="N30" s="15" t="s">
        <v>21</v>
      </c>
      <c r="O30" s="10"/>
      <c r="P30" s="10"/>
      <c r="Q30" s="10"/>
      <c r="R30" s="10"/>
      <c r="S30" s="10"/>
      <c r="T30" s="10"/>
      <c r="U30" s="10"/>
      <c r="V30" s="10"/>
      <c r="W30" s="10"/>
      <c r="X30" s="10"/>
      <c r="Y30" s="10"/>
      <c r="Z30" s="10"/>
      <c r="AA30" s="10"/>
      <c r="AB30" s="10"/>
      <c r="AC30" s="10"/>
      <c r="AD30" s="10"/>
    </row>
    <row r="31" spans="2:30">
      <c r="B31" s="15" t="s">
        <v>158</v>
      </c>
      <c r="C31" s="17">
        <f t="shared" ref="C31:L31" si="4">(C30-C29-C28)*627.5095</f>
        <v>-0.46050223914160726</v>
      </c>
      <c r="D31" s="17">
        <f t="shared" si="4"/>
        <v>-124.99206986662874</v>
      </c>
      <c r="E31" s="17">
        <f t="shared" si="4"/>
        <v>-88.528024949657919</v>
      </c>
      <c r="F31" s="17">
        <f t="shared" si="4"/>
        <v>-17.776182614989086</v>
      </c>
      <c r="G31" s="17">
        <f t="shared" si="4"/>
        <v>46.123116045150795</v>
      </c>
      <c r="H31" s="17">
        <f t="shared" si="4"/>
        <v>20.343975334249496</v>
      </c>
      <c r="I31" s="17">
        <f t="shared" si="4"/>
        <v>-10.526857780789149</v>
      </c>
      <c r="J31" s="17">
        <f t="shared" si="4"/>
        <v>-4.0693576918816028</v>
      </c>
      <c r="K31" s="17">
        <f t="shared" si="4"/>
        <v>-1.1015803770867023</v>
      </c>
      <c r="L31" s="17">
        <f t="shared" si="4"/>
        <v>0.15274271485965085</v>
      </c>
      <c r="M31" s="15"/>
      <c r="N31" s="15">
        <f>SUM(C31:L31)</f>
        <v>-180.83474142591487</v>
      </c>
      <c r="O31" s="10"/>
      <c r="P31" s="10"/>
      <c r="Q31" s="10"/>
      <c r="R31" s="10"/>
      <c r="S31" s="10"/>
      <c r="T31" s="10"/>
      <c r="U31" s="10"/>
      <c r="V31" s="10"/>
      <c r="W31" s="10"/>
      <c r="X31" s="10"/>
      <c r="Y31" s="10"/>
      <c r="Z31" s="10"/>
      <c r="AA31" s="10"/>
      <c r="AB31" s="10"/>
      <c r="AC31" s="10"/>
      <c r="AD31" s="10"/>
    </row>
    <row r="32" spans="2:3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2:30" ht="15" thickBot="1">
      <c r="B33" s="12" t="s">
        <v>154</v>
      </c>
      <c r="C33" s="3" t="s">
        <v>44</v>
      </c>
      <c r="D33" s="3" t="s">
        <v>45</v>
      </c>
      <c r="E33" s="3" t="s">
        <v>46</v>
      </c>
      <c r="F33" s="3" t="s">
        <v>65</v>
      </c>
      <c r="G33" s="3" t="s">
        <v>32</v>
      </c>
      <c r="H33" s="3" t="s">
        <v>33</v>
      </c>
      <c r="I33" s="3" t="s">
        <v>66</v>
      </c>
      <c r="J33" s="3" t="s">
        <v>57</v>
      </c>
      <c r="K33" s="18" t="s">
        <v>67</v>
      </c>
      <c r="L33" s="3" t="s">
        <v>23</v>
      </c>
      <c r="M33" s="3" t="s">
        <v>6</v>
      </c>
      <c r="N33" s="3" t="s">
        <v>7</v>
      </c>
      <c r="O33" s="3" t="s">
        <v>8</v>
      </c>
      <c r="P33" s="3" t="s">
        <v>68</v>
      </c>
      <c r="Q33" s="3" t="s">
        <v>15</v>
      </c>
      <c r="R33" s="3" t="s">
        <v>36</v>
      </c>
      <c r="S33" s="3" t="s">
        <v>47</v>
      </c>
      <c r="T33" s="3" t="s">
        <v>69</v>
      </c>
      <c r="U33" s="3" t="s">
        <v>42</v>
      </c>
      <c r="V33" s="3" t="s">
        <v>17</v>
      </c>
      <c r="W33" s="3" t="s">
        <v>11</v>
      </c>
      <c r="X33" s="3" t="s">
        <v>12</v>
      </c>
      <c r="Y33" s="3" t="s">
        <v>38</v>
      </c>
      <c r="Z33" s="15"/>
      <c r="AA33" s="10"/>
      <c r="AB33" s="10"/>
      <c r="AC33" s="10"/>
      <c r="AD33" s="10"/>
    </row>
    <row r="34" spans="2:30">
      <c r="B34" s="15" t="s">
        <v>19</v>
      </c>
      <c r="C34" s="15">
        <v>-516.91769079300002</v>
      </c>
      <c r="D34" s="15">
        <v>-516.918131152</v>
      </c>
      <c r="E34" s="15">
        <v>-516.91903992599998</v>
      </c>
      <c r="F34" s="15">
        <v>-516.91770967000002</v>
      </c>
      <c r="G34" s="15">
        <v>-516.91769540200005</v>
      </c>
      <c r="H34" s="15">
        <v>-516.91807009199999</v>
      </c>
      <c r="I34" s="15">
        <v>-516.91829581800005</v>
      </c>
      <c r="J34" s="15">
        <v>-516.91873933199997</v>
      </c>
      <c r="K34" s="15">
        <v>-516.91986470300003</v>
      </c>
      <c r="L34" s="15">
        <v>-516.91769300399994</v>
      </c>
      <c r="M34" s="15">
        <v>-516.91827788299997</v>
      </c>
      <c r="N34" s="15">
        <v>-516.91805765100003</v>
      </c>
      <c r="O34" s="15">
        <v>-516.91888073400003</v>
      </c>
      <c r="P34" s="15">
        <v>-516.91769778000003</v>
      </c>
      <c r="Q34" s="15">
        <v>-516.91816129300003</v>
      </c>
      <c r="R34" s="15">
        <v>-516.91769336599998</v>
      </c>
      <c r="S34" s="15">
        <v>-516.917691795</v>
      </c>
      <c r="T34" s="15">
        <v>-516.91769212199995</v>
      </c>
      <c r="U34" s="15">
        <v>-516.91792661199997</v>
      </c>
      <c r="V34" s="15">
        <v>-516.91781971900002</v>
      </c>
      <c r="W34" s="15">
        <v>-516.91882805700004</v>
      </c>
      <c r="X34" s="15">
        <v>-516.91772110800002</v>
      </c>
      <c r="Y34" s="15">
        <v>-516.91825524199999</v>
      </c>
      <c r="Z34" s="15"/>
      <c r="AA34" s="10"/>
      <c r="AB34" s="10"/>
      <c r="AC34" s="10"/>
      <c r="AD34" s="10"/>
    </row>
    <row r="35" spans="2:30">
      <c r="B35" s="15" t="s">
        <v>20</v>
      </c>
      <c r="C35" s="15">
        <v>-606.81705567899996</v>
      </c>
      <c r="D35" s="15">
        <v>-550.96852523999996</v>
      </c>
      <c r="E35" s="15">
        <v>-551.55684923000001</v>
      </c>
      <c r="F35" s="15">
        <v>-550.96672805799994</v>
      </c>
      <c r="G35" s="15">
        <v>-284.38256579099999</v>
      </c>
      <c r="H35" s="15">
        <v>-284.34528130500001</v>
      </c>
      <c r="I35" s="15">
        <v>-548.64999973099998</v>
      </c>
      <c r="J35" s="15">
        <v>-548.68462448800005</v>
      </c>
      <c r="K35" s="15">
        <v>-1262.55420119</v>
      </c>
      <c r="L35" s="15">
        <v>-441.59805357900001</v>
      </c>
      <c r="M35" s="15">
        <v>-441.54083673299999</v>
      </c>
      <c r="N35" s="15">
        <v>-441.565579883</v>
      </c>
      <c r="O35" s="15">
        <v>-554.66099082400001</v>
      </c>
      <c r="P35" s="15">
        <v>-554.699075483</v>
      </c>
      <c r="Q35" s="15">
        <v>-401.04949608700002</v>
      </c>
      <c r="R35" s="15">
        <v>-398.856859714</v>
      </c>
      <c r="S35" s="15">
        <v>-398.89468740000001</v>
      </c>
      <c r="T35" s="15">
        <v>-398.87989469799999</v>
      </c>
      <c r="U35" s="15">
        <v>-438.19984561500002</v>
      </c>
      <c r="V35" s="15">
        <v>-686.24792727700003</v>
      </c>
      <c r="W35" s="15">
        <v>-629.878949175</v>
      </c>
      <c r="X35" s="15">
        <v>-629.91383567000003</v>
      </c>
      <c r="Y35" s="15">
        <v>-402.29317741099999</v>
      </c>
      <c r="Z35" s="15"/>
      <c r="AA35" s="10"/>
      <c r="AB35" s="10"/>
      <c r="AC35" s="10"/>
      <c r="AD35" s="10"/>
    </row>
    <row r="36" spans="2:30">
      <c r="B36" s="15" t="s">
        <v>21</v>
      </c>
      <c r="C36" s="15">
        <v>-1123.69093862</v>
      </c>
      <c r="D36" s="15">
        <v>-1067.94344933</v>
      </c>
      <c r="E36" s="15">
        <v>-1068.4930970299999</v>
      </c>
      <c r="F36" s="15">
        <v>-1067.9344165800001</v>
      </c>
      <c r="G36" s="15">
        <v>-801.30043616299997</v>
      </c>
      <c r="H36" s="15">
        <v>-801.28066099700004</v>
      </c>
      <c r="I36" s="15">
        <v>-1065.5702569499999</v>
      </c>
      <c r="J36" s="15">
        <v>-1065.5984843700001</v>
      </c>
      <c r="K36" s="15">
        <v>-1779.5338717499999</v>
      </c>
      <c r="L36" s="15">
        <v>-958.51464746800002</v>
      </c>
      <c r="M36" s="15">
        <v>-958.47220954299996</v>
      </c>
      <c r="N36" s="15">
        <v>-958.48354808399995</v>
      </c>
      <c r="O36" s="15">
        <v>-1071.58225004</v>
      </c>
      <c r="P36" s="15">
        <v>-1071.6167396200001</v>
      </c>
      <c r="Q36" s="15">
        <v>-917.96947905499997</v>
      </c>
      <c r="R36" s="15">
        <v>-915.77545404199998</v>
      </c>
      <c r="S36" s="15">
        <v>-915.81150358399998</v>
      </c>
      <c r="T36" s="15">
        <v>-915.80208076700001</v>
      </c>
      <c r="U36" s="15">
        <v>-955.11543621600003</v>
      </c>
      <c r="V36" s="15">
        <v>-1203.16604235</v>
      </c>
      <c r="W36" s="15">
        <v>-1146.81337543</v>
      </c>
      <c r="X36" s="15">
        <v>-1146.8295691200001</v>
      </c>
      <c r="Y36" s="15">
        <v>-919.223469067</v>
      </c>
      <c r="AA36" s="15" t="s">
        <v>21</v>
      </c>
      <c r="AB36" s="10"/>
      <c r="AC36" s="10"/>
      <c r="AD36" s="10"/>
    </row>
    <row r="37" spans="2:30">
      <c r="B37" s="15" t="s">
        <v>158</v>
      </c>
      <c r="C37" s="17">
        <f t="shared" ref="C37:Y37" si="5">(C36-C35-C34)*627.5095</f>
        <v>27.489843304585385</v>
      </c>
      <c r="D37" s="17">
        <f t="shared" si="5"/>
        <v>-35.63810812794727</v>
      </c>
      <c r="E37" s="17">
        <f t="shared" si="5"/>
        <v>-10.798104409772005</v>
      </c>
      <c r="F37" s="17">
        <f t="shared" si="5"/>
        <v>-31.362204429153472</v>
      </c>
      <c r="G37" s="17">
        <f t="shared" si="5"/>
        <v>-0.10979533713683083</v>
      </c>
      <c r="H37" s="17">
        <f t="shared" si="5"/>
        <v>-10.861938441184904</v>
      </c>
      <c r="I37" s="17">
        <f t="shared" si="5"/>
        <v>-1.2307977607487335</v>
      </c>
      <c r="J37" s="17">
        <f t="shared" si="5"/>
        <v>3.0619012297598172</v>
      </c>
      <c r="K37" s="17">
        <f t="shared" si="5"/>
        <v>-37.528743423079476</v>
      </c>
      <c r="L37" s="17">
        <f t="shared" si="5"/>
        <v>0.68970510401373075</v>
      </c>
      <c r="M37" s="17">
        <f t="shared" si="5"/>
        <v>-8.2171910943048498</v>
      </c>
      <c r="N37" s="17">
        <f t="shared" si="5"/>
        <v>5.6130724858003189E-2</v>
      </c>
      <c r="O37" s="17">
        <f t="shared" si="5"/>
        <v>-1.49252005053282</v>
      </c>
      <c r="P37" s="17">
        <f t="shared" si="5"/>
        <v>2.1111302069538339E-2</v>
      </c>
      <c r="Q37" s="17">
        <f t="shared" si="5"/>
        <v>-1.1431183683246982</v>
      </c>
      <c r="R37" s="17">
        <f t="shared" si="5"/>
        <v>-0.56536221410514476</v>
      </c>
      <c r="S37" s="17">
        <f t="shared" si="5"/>
        <v>0.54945422078534045</v>
      </c>
      <c r="T37" s="17">
        <f t="shared" si="5"/>
        <v>-2.8199944350055905</v>
      </c>
      <c r="U37" s="17">
        <f t="shared" si="5"/>
        <v>1.4658690945402135</v>
      </c>
      <c r="V37" s="17">
        <f t="shared" si="5"/>
        <v>-0.18533744082866985</v>
      </c>
      <c r="W37" s="17">
        <f t="shared" si="5"/>
        <v>-9.788017427822588</v>
      </c>
      <c r="X37" s="17">
        <f t="shared" si="5"/>
        <v>1.2472742777270365</v>
      </c>
      <c r="Y37" s="17">
        <f t="shared" si="5"/>
        <v>-7.5529641309467914</v>
      </c>
      <c r="AA37" s="15">
        <f>SUM(C37:Y37)</f>
        <v>-124.71290783255479</v>
      </c>
      <c r="AB37" s="10"/>
      <c r="AC37" s="10"/>
      <c r="AD37" s="10"/>
    </row>
    <row r="38" spans="2:3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2:30" ht="15" thickBot="1">
      <c r="B39" s="12" t="s">
        <v>153</v>
      </c>
      <c r="C39" s="8" t="s">
        <v>31</v>
      </c>
      <c r="D39" s="8" t="s">
        <v>50</v>
      </c>
      <c r="E39" s="8" t="s">
        <v>72</v>
      </c>
      <c r="F39" s="8" t="s">
        <v>32</v>
      </c>
      <c r="G39" s="8" t="s">
        <v>35</v>
      </c>
      <c r="H39" s="8" t="s">
        <v>57</v>
      </c>
      <c r="I39" s="8" t="s">
        <v>73</v>
      </c>
      <c r="J39" s="8" t="s">
        <v>74</v>
      </c>
      <c r="K39" s="8" t="s">
        <v>75</v>
      </c>
      <c r="L39" s="8" t="s">
        <v>76</v>
      </c>
      <c r="M39" s="8" t="s">
        <v>77</v>
      </c>
      <c r="N39" s="8" t="s">
        <v>8</v>
      </c>
      <c r="O39" s="8" t="s">
        <v>9</v>
      </c>
      <c r="P39" s="8" t="s">
        <v>38</v>
      </c>
      <c r="Q39" s="10"/>
      <c r="R39" s="15"/>
      <c r="S39" s="10"/>
      <c r="T39" s="10"/>
      <c r="U39" s="10"/>
      <c r="V39" s="10"/>
      <c r="W39" s="10"/>
      <c r="X39" s="10"/>
      <c r="Y39" s="10"/>
      <c r="Z39" s="10"/>
      <c r="AA39" s="10"/>
      <c r="AB39" s="10"/>
      <c r="AC39" s="10"/>
      <c r="AD39" s="10"/>
    </row>
    <row r="40" spans="2:30">
      <c r="B40" s="15" t="s">
        <v>19</v>
      </c>
      <c r="C40" s="16">
        <v>-516.92130973999997</v>
      </c>
      <c r="D40" s="16">
        <v>-516.92197318900003</v>
      </c>
      <c r="E40" s="16">
        <v>-516.92327948000002</v>
      </c>
      <c r="F40" s="16">
        <v>-516.92123739800002</v>
      </c>
      <c r="G40" s="16">
        <v>-516.922463644</v>
      </c>
      <c r="H40" s="16">
        <v>-516.92163489500001</v>
      </c>
      <c r="I40" s="16">
        <v>-516.92156923200002</v>
      </c>
      <c r="J40" s="16">
        <v>-516.92262093800002</v>
      </c>
      <c r="K40" s="16">
        <v>-516.92152037400001</v>
      </c>
      <c r="L40" s="16">
        <v>-516.92250777699996</v>
      </c>
      <c r="M40" s="16">
        <v>-516.92125520800005</v>
      </c>
      <c r="N40" s="16">
        <v>-516.92134179100003</v>
      </c>
      <c r="O40" s="15">
        <v>-516.92125159700004</v>
      </c>
      <c r="P40" s="10">
        <v>-516.92167720400005</v>
      </c>
      <c r="Q40" s="10"/>
      <c r="R40" s="15"/>
      <c r="S40" s="10"/>
      <c r="T40" s="10"/>
      <c r="U40" s="10"/>
      <c r="V40" s="10"/>
      <c r="W40" s="10"/>
      <c r="X40" s="10"/>
      <c r="Y40" s="10"/>
      <c r="Z40" s="10"/>
      <c r="AA40" s="10"/>
      <c r="AB40" s="10"/>
      <c r="AC40" s="10"/>
      <c r="AD40" s="10"/>
    </row>
    <row r="41" spans="2:30">
      <c r="B41" s="15" t="s">
        <v>20</v>
      </c>
      <c r="C41" s="16">
        <v>-323.68899021800001</v>
      </c>
      <c r="D41" s="16">
        <v>-492.37372968699998</v>
      </c>
      <c r="E41" s="16">
        <v>-1639.3671747400001</v>
      </c>
      <c r="F41" s="16">
        <v>-284.35182107000003</v>
      </c>
      <c r="G41" s="16">
        <v>-548.64114413699997</v>
      </c>
      <c r="H41" s="16">
        <v>-548.62906287299995</v>
      </c>
      <c r="I41" s="16">
        <v>-548.682091851</v>
      </c>
      <c r="J41" s="16">
        <v>-548.65688489000001</v>
      </c>
      <c r="K41" s="16">
        <v>-548.68736577799996</v>
      </c>
      <c r="L41" s="16">
        <v>-548.68927058400004</v>
      </c>
      <c r="M41" s="16">
        <v>-800.44680107600004</v>
      </c>
      <c r="N41" s="16">
        <v>-554.69736221599999</v>
      </c>
      <c r="O41" s="15">
        <v>-554.693403214</v>
      </c>
      <c r="P41" s="10">
        <v>-402.23250653500003</v>
      </c>
      <c r="Q41" s="10"/>
      <c r="R41" s="15"/>
      <c r="S41" s="10"/>
      <c r="T41" s="10"/>
      <c r="U41" s="10"/>
      <c r="V41" s="10"/>
      <c r="W41" s="10"/>
      <c r="X41" s="10"/>
      <c r="Y41" s="10"/>
      <c r="Z41" s="10"/>
      <c r="AA41" s="10"/>
      <c r="AB41" s="10"/>
      <c r="AC41" s="10"/>
      <c r="AD41" s="10"/>
    </row>
    <row r="42" spans="2:30">
      <c r="B42" s="15" t="s">
        <v>21</v>
      </c>
      <c r="C42" s="16">
        <v>-840.60931211800005</v>
      </c>
      <c r="D42" s="16">
        <v>-1009.34048669</v>
      </c>
      <c r="E42" s="16">
        <v>-2156.4730935900002</v>
      </c>
      <c r="F42" s="16">
        <v>-801.27930855</v>
      </c>
      <c r="G42" s="16">
        <v>-1065.57039665</v>
      </c>
      <c r="H42" s="16">
        <v>-1065.54925671</v>
      </c>
      <c r="I42" s="16">
        <v>-1065.6032348199999</v>
      </c>
      <c r="J42" s="16">
        <v>-1065.5805731400001</v>
      </c>
      <c r="K42" s="16">
        <v>-1065.6090739399999</v>
      </c>
      <c r="L42" s="16">
        <v>-1065.6151221800001</v>
      </c>
      <c r="M42" s="16">
        <v>-1317.37329619</v>
      </c>
      <c r="N42" s="16">
        <v>-1071.62470269</v>
      </c>
      <c r="O42" s="15">
        <v>-1071.61509058</v>
      </c>
      <c r="P42" s="10">
        <v>-919.15319821799994</v>
      </c>
      <c r="R42" s="15" t="s">
        <v>29</v>
      </c>
      <c r="S42" s="10"/>
      <c r="T42" s="10"/>
      <c r="U42" s="10"/>
      <c r="V42" s="10"/>
      <c r="W42" s="10"/>
      <c r="X42" s="10"/>
      <c r="Y42" s="10"/>
      <c r="Z42" s="10"/>
      <c r="AA42" s="10"/>
      <c r="AB42" s="10"/>
      <c r="AC42" s="10"/>
      <c r="AD42" s="10"/>
    </row>
    <row r="43" spans="2:30">
      <c r="B43" s="15" t="s">
        <v>158</v>
      </c>
      <c r="C43" s="17">
        <f t="shared" ref="C43:P43" si="6">(C42-C41-C40)*627.5095</f>
        <v>0.61987898440452627</v>
      </c>
      <c r="D43" s="17">
        <f t="shared" si="6"/>
        <v>-28.102268731285726</v>
      </c>
      <c r="E43" s="17">
        <f t="shared" si="6"/>
        <v>-114.60793974905316</v>
      </c>
      <c r="F43" s="17">
        <f t="shared" si="6"/>
        <v>-3.9219858307484796</v>
      </c>
      <c r="G43" s="17">
        <f t="shared" si="6"/>
        <v>-4.2600797917851629</v>
      </c>
      <c r="H43" s="17">
        <f t="shared" si="6"/>
        <v>0.90427758502267708</v>
      </c>
      <c r="I43" s="17">
        <f t="shared" si="6"/>
        <v>0.267484082075158</v>
      </c>
      <c r="J43" s="17">
        <f t="shared" si="6"/>
        <v>-0.66974841948405606</v>
      </c>
      <c r="K43" s="17">
        <f t="shared" si="6"/>
        <v>-0.11783875395358359</v>
      </c>
      <c r="L43" s="17">
        <f t="shared" si="6"/>
        <v>-2.098278188821411</v>
      </c>
      <c r="M43" s="17">
        <f t="shared" si="6"/>
        <v>-3.2880907940623536</v>
      </c>
      <c r="N43" s="17">
        <f t="shared" si="6"/>
        <v>-3.7642305700072085</v>
      </c>
      <c r="O43" s="17">
        <f t="shared" si="6"/>
        <v>-0.27344918729162032</v>
      </c>
      <c r="P43" s="17">
        <f t="shared" si="6"/>
        <v>0.61842379006796289</v>
      </c>
      <c r="R43" s="15">
        <f>SUM(C43:P43)</f>
        <v>-158.69384557492242</v>
      </c>
      <c r="S43" s="10"/>
      <c r="T43" s="10"/>
      <c r="U43" s="10"/>
      <c r="V43" s="10"/>
      <c r="W43" s="10"/>
      <c r="X43" s="10"/>
      <c r="Y43" s="10"/>
      <c r="Z43" s="10"/>
      <c r="AA43" s="10"/>
      <c r="AB43" s="10"/>
      <c r="AC43" s="10"/>
      <c r="AD43" s="10"/>
    </row>
    <row r="44" spans="2:3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2:30" ht="15" thickBot="1">
      <c r="B45" s="12" t="s">
        <v>91</v>
      </c>
      <c r="C45" s="13" t="s">
        <v>80</v>
      </c>
      <c r="D45" s="13" t="s">
        <v>51</v>
      </c>
      <c r="E45" s="13" t="s">
        <v>52</v>
      </c>
      <c r="F45" s="13" t="s">
        <v>81</v>
      </c>
      <c r="G45" s="13" t="s">
        <v>45</v>
      </c>
      <c r="H45" s="13" t="s">
        <v>23</v>
      </c>
      <c r="I45" s="13" t="s">
        <v>58</v>
      </c>
      <c r="J45" s="13" t="s">
        <v>82</v>
      </c>
      <c r="K45" s="13" t="s">
        <v>77</v>
      </c>
      <c r="L45" s="13" t="s">
        <v>83</v>
      </c>
      <c r="M45" s="13" t="s">
        <v>15</v>
      </c>
      <c r="N45" s="13" t="s">
        <v>42</v>
      </c>
      <c r="O45" s="14" t="s">
        <v>17</v>
      </c>
      <c r="P45" s="14" t="s">
        <v>84</v>
      </c>
      <c r="Q45" s="13" t="s">
        <v>38</v>
      </c>
      <c r="R45" s="44" t="s">
        <v>39</v>
      </c>
      <c r="S45" s="10"/>
      <c r="T45" s="10"/>
      <c r="U45" s="10"/>
      <c r="V45" s="10"/>
      <c r="W45" s="10"/>
      <c r="X45" s="10"/>
      <c r="Y45" s="10"/>
      <c r="Z45" s="10"/>
      <c r="AA45" s="10"/>
      <c r="AB45" s="10"/>
      <c r="AC45" s="10"/>
      <c r="AD45" s="10"/>
    </row>
    <row r="46" spans="2:30">
      <c r="B46" s="15" t="s">
        <v>19</v>
      </c>
      <c r="C46" s="16">
        <v>-516.655676083</v>
      </c>
      <c r="D46" s="16">
        <v>-516.65453070199999</v>
      </c>
      <c r="E46" s="16">
        <v>-516.65512551400002</v>
      </c>
      <c r="F46">
        <v>-516.65472652300002</v>
      </c>
      <c r="G46" s="16">
        <v>-516.65470813599995</v>
      </c>
      <c r="H46" s="16">
        <v>-516.65467705000003</v>
      </c>
      <c r="I46" s="16">
        <v>-516.65761685699999</v>
      </c>
      <c r="J46" s="16">
        <v>-516.65649708900003</v>
      </c>
      <c r="K46" s="16">
        <v>-516.65474743599998</v>
      </c>
      <c r="L46" s="16">
        <v>-516.65551772399999</v>
      </c>
      <c r="M46" s="16">
        <v>-516.65516836200004</v>
      </c>
      <c r="N46" s="16">
        <v>-516.655113508</v>
      </c>
      <c r="O46" s="15">
        <v>-516.65482423799995</v>
      </c>
      <c r="P46" s="15">
        <v>-516.65497658599998</v>
      </c>
      <c r="Q46" s="16">
        <v>-516.65456221199997</v>
      </c>
      <c r="R46" s="45">
        <v>-516.65452164500005</v>
      </c>
      <c r="S46" s="10"/>
      <c r="T46" s="10"/>
      <c r="U46" s="10"/>
      <c r="V46" s="10"/>
      <c r="W46" s="10"/>
      <c r="X46" s="10"/>
      <c r="Y46" s="10"/>
      <c r="Z46" s="10"/>
      <c r="AA46" s="10"/>
      <c r="AB46" s="10"/>
      <c r="AC46" s="10"/>
      <c r="AD46" s="10"/>
    </row>
    <row r="47" spans="2:30">
      <c r="B47" s="15" t="s">
        <v>20</v>
      </c>
      <c r="C47" s="16">
        <v>-492.36160470800002</v>
      </c>
      <c r="D47" s="16">
        <v>-492.360069915</v>
      </c>
      <c r="E47" s="16">
        <v>-511.690350056</v>
      </c>
      <c r="F47">
        <v>-511.665286143</v>
      </c>
      <c r="G47" s="16">
        <v>-551.001760236</v>
      </c>
      <c r="H47" s="16">
        <v>-441.59549758200001</v>
      </c>
      <c r="I47" s="16">
        <v>-497.28454180799997</v>
      </c>
      <c r="J47" s="16">
        <v>-199.20905487900001</v>
      </c>
      <c r="K47" s="16">
        <v>-800.47024600099996</v>
      </c>
      <c r="L47" s="16">
        <v>-800.437497216</v>
      </c>
      <c r="M47" s="16">
        <v>-401.08541636299998</v>
      </c>
      <c r="N47" s="16">
        <v>-308.82514940099998</v>
      </c>
      <c r="O47" s="15">
        <v>-686.250337479</v>
      </c>
      <c r="P47" s="15">
        <v>-686.25252225099996</v>
      </c>
      <c r="Q47" s="16">
        <v>-402.29394499599999</v>
      </c>
      <c r="R47" s="45">
        <v>-327.04237660000001</v>
      </c>
      <c r="S47" s="10"/>
      <c r="T47" s="10"/>
      <c r="U47" s="10"/>
      <c r="V47" s="10"/>
      <c r="W47" s="10"/>
      <c r="X47" s="10"/>
      <c r="Y47" s="10"/>
      <c r="Z47" s="10"/>
      <c r="AA47" s="10"/>
      <c r="AB47" s="10"/>
      <c r="AC47" s="10"/>
      <c r="AD47" s="10"/>
    </row>
    <row r="48" spans="2:30">
      <c r="B48" s="15" t="s">
        <v>21</v>
      </c>
      <c r="C48" s="16">
        <v>-1009.01918636</v>
      </c>
      <c r="D48" s="16">
        <v>-1009.01427309</v>
      </c>
      <c r="E48" s="16">
        <v>-1028.4138036100001</v>
      </c>
      <c r="F48">
        <v>-1028.3727390399999</v>
      </c>
      <c r="G48" s="16">
        <v>-1067.7299201400001</v>
      </c>
      <c r="H48" s="16">
        <v>-958.25095264100003</v>
      </c>
      <c r="I48" s="16">
        <v>-1013.91323851</v>
      </c>
      <c r="J48" s="16">
        <v>-715.73812874600003</v>
      </c>
      <c r="K48" s="16">
        <v>-1317.1261640099999</v>
      </c>
      <c r="L48" s="16">
        <v>-1317.1010680700001</v>
      </c>
      <c r="M48" s="16">
        <v>-917.74177181100004</v>
      </c>
      <c r="N48" s="16">
        <v>-825.48117371599994</v>
      </c>
      <c r="O48" s="15">
        <v>-1202.90807584</v>
      </c>
      <c r="P48" s="10">
        <v>-1202.9324482699999</v>
      </c>
      <c r="Q48" s="16">
        <v>-918.94942618300001</v>
      </c>
      <c r="R48" s="45">
        <v>-843.69544255899996</v>
      </c>
      <c r="S48" s="10"/>
      <c r="T48" s="15" t="s">
        <v>29</v>
      </c>
      <c r="U48" s="10"/>
      <c r="V48" s="10"/>
      <c r="W48" s="10"/>
      <c r="X48" s="10"/>
      <c r="Y48" s="10"/>
      <c r="Z48" s="10"/>
      <c r="AA48" s="10"/>
      <c r="AB48" s="10"/>
      <c r="AC48" s="10"/>
      <c r="AD48" s="10"/>
    </row>
    <row r="49" spans="2:30">
      <c r="B49" s="15" t="s">
        <v>158</v>
      </c>
      <c r="C49" s="17">
        <f t="shared" ref="C49:R49" si="7">(C48-C47-C46)*627.5095</f>
        <v>-1.1957626504600123</v>
      </c>
      <c r="D49" s="17">
        <f t="shared" si="7"/>
        <v>0.20552630398618824</v>
      </c>
      <c r="E49" s="17">
        <f t="shared" si="7"/>
        <v>-42.876494216440705</v>
      </c>
      <c r="F49" s="17">
        <f t="shared" si="7"/>
        <v>-33.086300585500972</v>
      </c>
      <c r="G49" s="17">
        <f t="shared" si="7"/>
        <v>-46.091682211892959</v>
      </c>
      <c r="H49" s="17">
        <f t="shared" si="7"/>
        <v>-0.48820803857729422</v>
      </c>
      <c r="I49" s="17">
        <f t="shared" si="7"/>
        <v>18.147672003924431</v>
      </c>
      <c r="J49" s="17">
        <f t="shared" si="7"/>
        <v>79.959282325576126</v>
      </c>
      <c r="K49" s="17">
        <f t="shared" si="7"/>
        <v>-0.73454567792316217</v>
      </c>
      <c r="L49" s="17">
        <f t="shared" si="7"/>
        <v>-5.0534155798110545</v>
      </c>
      <c r="M49" s="17">
        <f t="shared" si="7"/>
        <v>-0.74490774236259982</v>
      </c>
      <c r="N49" s="17">
        <f t="shared" si="7"/>
        <v>-0.57154004514665324</v>
      </c>
      <c r="O49" s="17">
        <f t="shared" si="7"/>
        <v>-1.8286398667287218</v>
      </c>
      <c r="P49" s="17">
        <f t="shared" si="7"/>
        <v>-15.656006227088817</v>
      </c>
      <c r="Q49" s="17">
        <f t="shared" si="7"/>
        <v>-0.57666554282787585</v>
      </c>
      <c r="R49" s="46">
        <f t="shared" si="7"/>
        <v>0.91345679407935976</v>
      </c>
      <c r="S49" s="10"/>
      <c r="T49" s="15">
        <f>SUM(C49:R49)</f>
        <v>-49.678230957194735</v>
      </c>
      <c r="U49" s="10"/>
      <c r="V49" s="10"/>
      <c r="W49" s="10"/>
      <c r="X49" s="10"/>
      <c r="Y49" s="10"/>
      <c r="Z49" s="10"/>
      <c r="AA49" s="10"/>
      <c r="AB49" s="10"/>
      <c r="AC49" s="10"/>
      <c r="AD49" s="10"/>
    </row>
    <row r="50" spans="2:30">
      <c r="B50" s="10"/>
      <c r="C50" s="10"/>
      <c r="D50" s="10"/>
      <c r="E50" s="10"/>
      <c r="G50" s="10"/>
      <c r="H50" s="10"/>
      <c r="I50" s="10"/>
      <c r="J50" s="10"/>
      <c r="K50" s="10"/>
      <c r="L50" s="10"/>
      <c r="M50" s="10"/>
      <c r="N50" s="10"/>
      <c r="O50" s="10"/>
      <c r="P50" s="10"/>
      <c r="Q50" s="10"/>
      <c r="R50" s="10"/>
      <c r="S50" s="10"/>
      <c r="T50" s="10"/>
      <c r="U50" s="10"/>
      <c r="V50" s="10"/>
      <c r="W50" s="10"/>
      <c r="X50" s="10"/>
      <c r="Y50" s="10"/>
      <c r="Z50" s="10"/>
      <c r="AA50" s="10"/>
      <c r="AB50" s="10"/>
      <c r="AC50" s="10"/>
      <c r="AD50" s="10"/>
    </row>
    <row r="51" spans="2:3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81489-5589-45BF-BC54-5343633BC283}">
  <dimension ref="B2:AA48"/>
  <sheetViews>
    <sheetView workbookViewId="0"/>
  </sheetViews>
  <sheetFormatPr defaultRowHeight="14.5"/>
  <cols>
    <col min="2" max="2" width="13.453125" bestFit="1" customWidth="1"/>
    <col min="3" max="3" width="12.453125" bestFit="1" customWidth="1"/>
    <col min="4" max="4" width="11.453125" bestFit="1" customWidth="1"/>
    <col min="5" max="5" width="12" bestFit="1" customWidth="1"/>
    <col min="6" max="6" width="12.81640625" bestFit="1" customWidth="1"/>
    <col min="7" max="7" width="12.453125" bestFit="1" customWidth="1"/>
    <col min="9" max="9" width="12.453125" bestFit="1" customWidth="1"/>
    <col min="10" max="11" width="14" bestFit="1" customWidth="1"/>
    <col min="12" max="14" width="12.453125" bestFit="1" customWidth="1"/>
    <col min="15" max="15" width="14" bestFit="1" customWidth="1"/>
    <col min="17" max="17" width="7.453125" bestFit="1" customWidth="1"/>
  </cols>
  <sheetData>
    <row r="2" spans="2:19" ht="15" thickBot="1">
      <c r="B2" s="2" t="s">
        <v>111</v>
      </c>
      <c r="C2" s="3" t="s">
        <v>31</v>
      </c>
      <c r="D2" s="3" t="s">
        <v>52</v>
      </c>
      <c r="E2" s="3" t="s">
        <v>45</v>
      </c>
      <c r="F2" s="3" t="s">
        <v>35</v>
      </c>
      <c r="G2" s="3" t="s">
        <v>57</v>
      </c>
      <c r="H2" s="3" t="s">
        <v>58</v>
      </c>
      <c r="I2" s="3" t="s">
        <v>8</v>
      </c>
      <c r="J2" s="3" t="s">
        <v>9</v>
      </c>
      <c r="K2" s="3" t="s">
        <v>10</v>
      </c>
      <c r="L2" s="3" t="s">
        <v>15</v>
      </c>
      <c r="M2" s="1"/>
      <c r="N2" s="1"/>
    </row>
    <row r="3" spans="2:19">
      <c r="B3" s="1" t="s">
        <v>19</v>
      </c>
      <c r="C3" s="1">
        <v>-705.07047335899995</v>
      </c>
      <c r="D3" s="1">
        <v>-705.07113156100002</v>
      </c>
      <c r="E3" s="1">
        <v>-705.07107187300005</v>
      </c>
      <c r="F3" s="1">
        <v>-705.07066538399999</v>
      </c>
      <c r="G3" s="1">
        <v>-705.071395714</v>
      </c>
      <c r="H3" s="1">
        <v>-705.07220819700001</v>
      </c>
      <c r="I3" s="1">
        <v>-705.07205239200005</v>
      </c>
      <c r="J3" s="1">
        <v>-705.07134869699996</v>
      </c>
      <c r="K3" s="1">
        <v>-705.07098935800002</v>
      </c>
      <c r="L3" s="1">
        <v>-705.07046631900005</v>
      </c>
      <c r="M3" s="1"/>
      <c r="N3" s="1"/>
    </row>
    <row r="4" spans="2:19">
      <c r="B4" s="1" t="s">
        <v>20</v>
      </c>
      <c r="C4" s="1">
        <v>-323.69040378400001</v>
      </c>
      <c r="D4" s="1">
        <v>-511.71583024199998</v>
      </c>
      <c r="E4" s="1">
        <v>-550.99484504700001</v>
      </c>
      <c r="F4" s="1">
        <v>-549.04023136800004</v>
      </c>
      <c r="G4" s="1">
        <v>-548.67292543200006</v>
      </c>
      <c r="H4" s="1">
        <v>-497.29525304399999</v>
      </c>
      <c r="I4" s="1">
        <v>-554.69718761800004</v>
      </c>
      <c r="J4" s="1">
        <v>-554.69577638800001</v>
      </c>
      <c r="K4" s="1">
        <v>-554.69772409699999</v>
      </c>
      <c r="L4" s="1">
        <v>-401.084360522</v>
      </c>
      <c r="M4" s="1"/>
      <c r="N4" s="1"/>
    </row>
    <row r="5" spans="2:19">
      <c r="B5" s="1" t="s">
        <v>21</v>
      </c>
      <c r="C5" s="1">
        <v>-1028.76126821</v>
      </c>
      <c r="D5" s="1">
        <v>-1216.8515522299999</v>
      </c>
      <c r="E5" s="1">
        <v>-1256.1069674</v>
      </c>
      <c r="F5" s="1">
        <v>-1254.1035121299999</v>
      </c>
      <c r="G5" s="1">
        <v>-1253.7596863900001</v>
      </c>
      <c r="H5" s="1">
        <v>-1202.42200146</v>
      </c>
      <c r="I5" s="1">
        <v>-1259.77747161</v>
      </c>
      <c r="J5" s="1">
        <v>-1259.77950951</v>
      </c>
      <c r="K5" s="1">
        <v>-1259.76942175</v>
      </c>
      <c r="L5" s="1">
        <v>-1106.15502397</v>
      </c>
      <c r="M5" s="1"/>
      <c r="N5" s="1" t="s">
        <v>21</v>
      </c>
    </row>
    <row r="6" spans="2:19">
      <c r="B6" s="1" t="s">
        <v>158</v>
      </c>
      <c r="C6" s="1">
        <f>(C5-C4-C3)*627.5095</f>
        <v>-0.24539825771384521</v>
      </c>
      <c r="D6" s="1">
        <f t="shared" ref="D6:K6" si="0">(D5-D4-D3)*627.5095</f>
        <v>-40.531106551475517</v>
      </c>
      <c r="E6" s="1">
        <f>(E5-E4-E3)*627.5095</f>
        <v>-25.75956617953938</v>
      </c>
      <c r="F6" s="1">
        <f t="shared" si="0"/>
        <v>4.6339204589914909</v>
      </c>
      <c r="G6" s="1">
        <f>(G5-G4-G3)*627.5095</f>
        <v>-9.6418365798234689</v>
      </c>
      <c r="H6" s="1">
        <f t="shared" si="0"/>
        <v>-34.224505554609308</v>
      </c>
      <c r="I6" s="1">
        <f t="shared" si="0"/>
        <v>-5.16540720015667</v>
      </c>
      <c r="J6" s="1">
        <f t="shared" si="0"/>
        <v>-7.7713443395690103</v>
      </c>
      <c r="K6" s="1">
        <f t="shared" si="0"/>
        <v>-0.44446184129074212</v>
      </c>
      <c r="L6" s="1">
        <f>(L5-L4-L3)*627.5095</f>
        <v>-0.12370032019875901</v>
      </c>
      <c r="M6" s="1"/>
      <c r="N6" s="1">
        <f>SUM(C6:L6)</f>
        <v>-119.27340636538521</v>
      </c>
    </row>
    <row r="8" spans="2:19" ht="15" thickBot="1">
      <c r="B8" s="2" t="s">
        <v>112</v>
      </c>
      <c r="C8" s="3" t="s">
        <v>31</v>
      </c>
      <c r="D8" s="3" t="s">
        <v>1</v>
      </c>
      <c r="E8" s="3" t="s">
        <v>32</v>
      </c>
      <c r="F8" s="3" t="s">
        <v>33</v>
      </c>
      <c r="G8" s="3" t="s">
        <v>34</v>
      </c>
      <c r="H8" s="3" t="s">
        <v>35</v>
      </c>
      <c r="I8" s="3" t="s">
        <v>3</v>
      </c>
      <c r="J8" s="3" t="s">
        <v>8</v>
      </c>
      <c r="K8" s="3" t="s">
        <v>36</v>
      </c>
      <c r="L8" s="3" t="s">
        <v>37</v>
      </c>
      <c r="M8" s="3" t="s">
        <v>17</v>
      </c>
      <c r="N8" s="3" t="s">
        <v>11</v>
      </c>
      <c r="O8" s="3" t="s">
        <v>38</v>
      </c>
      <c r="P8" s="3" t="s">
        <v>39</v>
      </c>
    </row>
    <row r="9" spans="2:19">
      <c r="B9" s="1" t="s">
        <v>19</v>
      </c>
      <c r="C9" s="1">
        <v>-705.10157511099999</v>
      </c>
      <c r="D9" s="1">
        <v>-705.102639737</v>
      </c>
      <c r="E9" s="1">
        <v>-705.10279774399999</v>
      </c>
      <c r="F9" s="1">
        <v>-705.10211028499998</v>
      </c>
      <c r="G9" s="1">
        <v>-705.10157920799998</v>
      </c>
      <c r="H9" s="1">
        <v>-705.10204061000002</v>
      </c>
      <c r="I9" s="1">
        <v>-705.10285732299997</v>
      </c>
      <c r="J9" s="1">
        <v>-705.10229786800005</v>
      </c>
      <c r="K9" s="1">
        <v>-705.10157337700002</v>
      </c>
      <c r="L9" s="1">
        <v>-705.10157612199998</v>
      </c>
      <c r="M9" s="1">
        <v>-705.10177611799998</v>
      </c>
      <c r="N9" s="1">
        <v>-705.10380916500003</v>
      </c>
      <c r="O9" s="1">
        <v>-705.10186672500004</v>
      </c>
      <c r="P9" s="1">
        <v>-705.10162871199998</v>
      </c>
    </row>
    <row r="10" spans="2:19">
      <c r="B10" s="1" t="s">
        <v>20</v>
      </c>
      <c r="C10" s="1">
        <v>-323.66760454000001</v>
      </c>
      <c r="D10" s="1">
        <v>-721.86404893899999</v>
      </c>
      <c r="E10" s="1">
        <v>-284.37887987800002</v>
      </c>
      <c r="F10" s="1">
        <v>-284.38357797399999</v>
      </c>
      <c r="G10" s="1">
        <v>-284.37849056699997</v>
      </c>
      <c r="H10" s="1">
        <v>-548.68743459799998</v>
      </c>
      <c r="I10" s="1">
        <v>-441.591993839</v>
      </c>
      <c r="J10" s="1">
        <v>-554.69151716399995</v>
      </c>
      <c r="K10" s="1">
        <v>-398.86773240000002</v>
      </c>
      <c r="L10" s="1">
        <v>-438.21234829000002</v>
      </c>
      <c r="M10" s="1">
        <v>-686.24161376699999</v>
      </c>
      <c r="N10" s="1">
        <v>-629.91447968</v>
      </c>
      <c r="O10" s="1">
        <v>-402.28557314800003</v>
      </c>
      <c r="P10" s="1">
        <v>-402.29310966499997</v>
      </c>
    </row>
    <row r="11" spans="2:19">
      <c r="B11" s="1" t="s">
        <v>21</v>
      </c>
      <c r="C11" s="1">
        <v>-1028.7689915200001</v>
      </c>
      <c r="D11" s="1">
        <v>-1426.98440919</v>
      </c>
      <c r="E11" s="1">
        <v>-989.49597490099995</v>
      </c>
      <c r="F11" s="1">
        <v>-989.49007186400002</v>
      </c>
      <c r="G11" s="1">
        <v>-989.47992276499997</v>
      </c>
      <c r="H11" s="1">
        <v>-1253.7996549100001</v>
      </c>
      <c r="I11" s="1">
        <v>-1146.7076599699999</v>
      </c>
      <c r="J11" s="1">
        <v>-1259.8044837699999</v>
      </c>
      <c r="K11" s="1">
        <v>-1103.96886866</v>
      </c>
      <c r="L11" s="1">
        <v>-1143.3140129599999</v>
      </c>
      <c r="M11" s="1">
        <v>-1391.3433582499999</v>
      </c>
      <c r="N11" s="1">
        <v>-1335.02776713</v>
      </c>
      <c r="O11" s="1">
        <v>-1107.38857368</v>
      </c>
      <c r="P11" s="1">
        <v>-1107.3945871400001</v>
      </c>
    </row>
    <row r="12" spans="2:19">
      <c r="B12" s="1" t="s">
        <v>158</v>
      </c>
      <c r="C12" s="1">
        <f>(C11-C10-C9)*627.5095</f>
        <v>0.1180539896474059</v>
      </c>
      <c r="D12" s="1">
        <f t="shared" ref="D12:P12" si="1">(D11-D10-D9)*627.5095</f>
        <v>-11.119790879858803</v>
      </c>
      <c r="E12" s="1">
        <f t="shared" si="1"/>
        <v>-8.9716783966176141</v>
      </c>
      <c r="F12" s="1">
        <f t="shared" si="1"/>
        <v>-2.7507537817748875</v>
      </c>
      <c r="G12" s="1">
        <f t="shared" si="1"/>
        <v>9.2250171581103185E-2</v>
      </c>
      <c r="H12" s="1">
        <f t="shared" si="1"/>
        <v>-6.3878597122148841</v>
      </c>
      <c r="I12" s="1">
        <f t="shared" si="1"/>
        <v>-8.0376487036330531</v>
      </c>
      <c r="J12" s="1">
        <f t="shared" si="1"/>
        <v>-6.694734447970669</v>
      </c>
      <c r="K12" s="1">
        <f t="shared" si="1"/>
        <v>0.27429507014085663</v>
      </c>
      <c r="L12" s="1">
        <f t="shared" si="1"/>
        <v>-5.5564711139620387E-2</v>
      </c>
      <c r="M12" s="1">
        <f t="shared" si="1"/>
        <v>1.9851263049796272E-2</v>
      </c>
      <c r="N12" s="1">
        <f t="shared" si="1"/>
        <v>-5.9477138812075889</v>
      </c>
      <c r="O12" s="1">
        <f t="shared" si="1"/>
        <v>-0.71147466365005008</v>
      </c>
      <c r="P12" s="1">
        <f t="shared" si="1"/>
        <v>9.4902654151648044E-2</v>
      </c>
      <c r="R12" s="1">
        <f>SUM(C12:P12)</f>
        <v>-50.077866029496356</v>
      </c>
    </row>
    <row r="14" spans="2:19" ht="15" thickBot="1">
      <c r="B14" s="12" t="s">
        <v>113</v>
      </c>
      <c r="C14" s="13" t="s">
        <v>80</v>
      </c>
      <c r="D14" s="18" t="s">
        <v>51</v>
      </c>
      <c r="E14" s="13" t="s">
        <v>52</v>
      </c>
      <c r="F14" s="13" t="s">
        <v>81</v>
      </c>
      <c r="G14" s="13" t="s">
        <v>45</v>
      </c>
      <c r="H14" s="13" t="s">
        <v>23</v>
      </c>
      <c r="I14" s="13" t="s">
        <v>58</v>
      </c>
      <c r="J14" s="13" t="s">
        <v>82</v>
      </c>
      <c r="K14" s="13" t="s">
        <v>77</v>
      </c>
      <c r="L14" s="13" t="s">
        <v>83</v>
      </c>
      <c r="M14" s="13" t="s">
        <v>15</v>
      </c>
      <c r="N14" s="14" t="s">
        <v>17</v>
      </c>
      <c r="O14" s="14" t="s">
        <v>84</v>
      </c>
      <c r="P14" s="13" t="s">
        <v>38</v>
      </c>
      <c r="Q14" s="13" t="s">
        <v>39</v>
      </c>
      <c r="R14" s="10"/>
      <c r="S14" s="10"/>
    </row>
    <row r="15" spans="2:19">
      <c r="B15" s="15" t="s">
        <v>19</v>
      </c>
      <c r="C15" s="16">
        <v>-704.52214850200005</v>
      </c>
      <c r="D15" s="10">
        <v>-704.52274016499996</v>
      </c>
      <c r="E15" s="16">
        <v>-704.52233700500005</v>
      </c>
      <c r="F15" s="16">
        <v>-704.52254585599997</v>
      </c>
      <c r="G15" s="16">
        <v>-704.52233022099995</v>
      </c>
      <c r="H15" s="16">
        <v>-704.52237508200005</v>
      </c>
      <c r="I15" s="16">
        <v>-704.52395356900001</v>
      </c>
      <c r="J15" s="16">
        <v>-704.52301861700005</v>
      </c>
      <c r="K15" s="16">
        <v>-704.52307277600005</v>
      </c>
      <c r="L15" s="16">
        <v>-704.522490586</v>
      </c>
      <c r="M15" s="16">
        <v>-704.52258399000004</v>
      </c>
      <c r="N15" s="15">
        <v>-704.52256813300005</v>
      </c>
      <c r="O15" s="15">
        <v>-704.52270843600002</v>
      </c>
      <c r="P15" s="16">
        <v>-704.522141412</v>
      </c>
      <c r="Q15" s="16">
        <v>-704.52223958900004</v>
      </c>
      <c r="R15" s="10"/>
      <c r="S15" s="10"/>
    </row>
    <row r="16" spans="2:19">
      <c r="B16" s="15" t="s">
        <v>20</v>
      </c>
      <c r="C16" s="16">
        <v>-492.35141913500001</v>
      </c>
      <c r="D16" s="10">
        <v>-492.35072007399998</v>
      </c>
      <c r="E16" s="16">
        <v>-511.692723935</v>
      </c>
      <c r="F16" s="16">
        <v>-511.69034200999999</v>
      </c>
      <c r="G16" s="16">
        <v>-551.00177581399998</v>
      </c>
      <c r="H16" s="16">
        <v>-441.59530823199998</v>
      </c>
      <c r="I16" s="16">
        <v>-497.28522416200002</v>
      </c>
      <c r="J16" s="16">
        <v>-199.20903577600001</v>
      </c>
      <c r="K16" s="16">
        <v>-800.45463153900005</v>
      </c>
      <c r="L16" s="16">
        <v>-800.47041095899999</v>
      </c>
      <c r="M16" s="16">
        <v>-401.08828931199997</v>
      </c>
      <c r="N16" s="15">
        <v>-686.25044878300002</v>
      </c>
      <c r="O16" s="15">
        <v>-686.25262106299999</v>
      </c>
      <c r="P16" s="16">
        <v>-402.27931274500003</v>
      </c>
      <c r="Q16" s="16">
        <v>-402.29394584300002</v>
      </c>
      <c r="R16" s="10"/>
      <c r="S16" s="10"/>
    </row>
    <row r="17" spans="2:22">
      <c r="B17" s="15" t="s">
        <v>21</v>
      </c>
      <c r="C17" s="16">
        <v>-1196.87452433</v>
      </c>
      <c r="D17" s="10">
        <v>-1196.9140460199999</v>
      </c>
      <c r="E17" s="16">
        <v>-1216.10321914</v>
      </c>
      <c r="F17" s="16">
        <v>-1216.09397472</v>
      </c>
      <c r="G17" s="16">
        <v>-1255.4278502300001</v>
      </c>
      <c r="H17" s="16">
        <v>-1146.11974878</v>
      </c>
      <c r="I17" s="16">
        <v>-1202.0195601</v>
      </c>
      <c r="J17" s="16">
        <v>-904.30609741299997</v>
      </c>
      <c r="K17" s="16">
        <v>-1504.97989487</v>
      </c>
      <c r="L17" s="16">
        <v>-1504.9992827999999</v>
      </c>
      <c r="M17" s="16">
        <v>-1105.61559302</v>
      </c>
      <c r="N17" s="15">
        <v>-1390.7762210599999</v>
      </c>
      <c r="O17" s="10">
        <v>-1390.78030356</v>
      </c>
      <c r="P17" s="16">
        <v>-1106.80178232</v>
      </c>
      <c r="Q17" s="16">
        <v>-1106.8168918599999</v>
      </c>
      <c r="R17" s="10"/>
      <c r="S17" s="15" t="s">
        <v>29</v>
      </c>
    </row>
    <row r="18" spans="2:22">
      <c r="B18" s="15" t="s">
        <v>158</v>
      </c>
      <c r="C18" s="17">
        <f t="shared" ref="C18:Q18" si="2">(C17-C16-C15)*627.5095</f>
        <v>-0.600333946033902</v>
      </c>
      <c r="D18" s="17">
        <f t="shared" si="2"/>
        <v>-25.467963142350868</v>
      </c>
      <c r="E18" s="17">
        <f t="shared" si="2"/>
        <v>70.1817919971583</v>
      </c>
      <c r="F18" s="17">
        <f t="shared" si="2"/>
        <v>74.619128789858379</v>
      </c>
      <c r="G18" s="17">
        <f t="shared" si="2"/>
        <v>60.401432067539496</v>
      </c>
      <c r="H18" s="17">
        <f t="shared" si="2"/>
        <v>-1.2960995369121708</v>
      </c>
      <c r="I18" s="17">
        <f t="shared" si="2"/>
        <v>-132.01693517997063</v>
      </c>
      <c r="J18" s="17">
        <f t="shared" si="2"/>
        <v>-360.21744845867522</v>
      </c>
      <c r="K18" s="17">
        <f t="shared" si="2"/>
        <v>-1.3745940726824091</v>
      </c>
      <c r="L18" s="17">
        <f t="shared" si="2"/>
        <v>-4.0042981343918305</v>
      </c>
      <c r="M18" s="17">
        <f t="shared" si="2"/>
        <v>-2.9616678823502851</v>
      </c>
      <c r="N18" s="17">
        <f t="shared" si="2"/>
        <v>-2.0106307992574499</v>
      </c>
      <c r="O18" s="17">
        <f t="shared" si="2"/>
        <v>-3.1212705310697304</v>
      </c>
      <c r="P18" s="17">
        <f t="shared" si="2"/>
        <v>-0.20592540008796192</v>
      </c>
      <c r="Q18" s="17">
        <f t="shared" si="2"/>
        <v>-0.44329028095953615</v>
      </c>
      <c r="R18" s="10"/>
      <c r="S18" s="15">
        <f>SUM(C18:Q18)</f>
        <v>-328.51810451018588</v>
      </c>
    </row>
    <row r="20" spans="2:22" ht="15" thickBot="1">
      <c r="B20" s="2" t="s">
        <v>114</v>
      </c>
      <c r="C20" s="19" t="s">
        <v>1</v>
      </c>
      <c r="D20" s="19" t="s">
        <v>2</v>
      </c>
      <c r="E20" s="19" t="s">
        <v>3</v>
      </c>
      <c r="F20" s="19" t="s">
        <v>4</v>
      </c>
      <c r="G20" s="19" t="s">
        <v>5</v>
      </c>
      <c r="H20" s="19" t="s">
        <v>6</v>
      </c>
      <c r="I20" s="19" t="s">
        <v>115</v>
      </c>
      <c r="J20" s="19" t="s">
        <v>8</v>
      </c>
      <c r="K20" s="19" t="s">
        <v>9</v>
      </c>
      <c r="L20" s="19" t="s">
        <v>10</v>
      </c>
      <c r="M20" s="19" t="s">
        <v>11</v>
      </c>
      <c r="N20" s="19" t="s">
        <v>12</v>
      </c>
      <c r="O20" s="19" t="s">
        <v>13</v>
      </c>
      <c r="P20" s="19" t="s">
        <v>14</v>
      </c>
      <c r="Q20" s="19" t="s">
        <v>15</v>
      </c>
      <c r="R20" s="19" t="s">
        <v>16</v>
      </c>
      <c r="S20" s="19" t="s">
        <v>17</v>
      </c>
      <c r="T20" s="19" t="s">
        <v>18</v>
      </c>
      <c r="U20" s="1"/>
      <c r="V20" s="1"/>
    </row>
    <row r="21" spans="2:22">
      <c r="B21" s="1" t="s">
        <v>19</v>
      </c>
      <c r="C21" s="1">
        <v>-705.10263149599996</v>
      </c>
      <c r="D21" s="1">
        <v>-705.10303897699998</v>
      </c>
      <c r="E21" s="1">
        <v>-705.10197946300002</v>
      </c>
      <c r="F21" s="1">
        <v>-705.10213040400004</v>
      </c>
      <c r="G21" s="1">
        <v>-705.10290076499996</v>
      </c>
      <c r="H21" s="1">
        <v>-705.10197181900003</v>
      </c>
      <c r="I21" s="1">
        <v>-705.102280479</v>
      </c>
      <c r="J21" s="1">
        <v>-705.10198729900003</v>
      </c>
      <c r="K21" s="1">
        <v>-705.10196718099996</v>
      </c>
      <c r="L21" s="1">
        <v>-705.102758849</v>
      </c>
      <c r="M21" s="1">
        <v>-705.10373121600003</v>
      </c>
      <c r="N21" s="1">
        <v>-705.10236268000006</v>
      </c>
      <c r="O21" s="1">
        <v>-705.10332965600003</v>
      </c>
      <c r="P21" s="1">
        <v>-705.10258619199999</v>
      </c>
      <c r="Q21" s="1">
        <v>-705.10197392199996</v>
      </c>
      <c r="R21" s="1">
        <v>-705.10196972999995</v>
      </c>
      <c r="S21" s="1">
        <v>-705.101968855</v>
      </c>
      <c r="T21" s="1">
        <v>-705.10318727200001</v>
      </c>
      <c r="U21" s="1"/>
      <c r="V21" s="1"/>
    </row>
    <row r="22" spans="2:22">
      <c r="B22" s="1" t="s">
        <v>20</v>
      </c>
      <c r="C22" s="1">
        <v>-721.84919751999996</v>
      </c>
      <c r="D22" s="1">
        <v>-531.68249048600001</v>
      </c>
      <c r="E22" s="1">
        <v>-441.59590205699999</v>
      </c>
      <c r="F22" s="1">
        <v>-441.576552402</v>
      </c>
      <c r="G22" s="1">
        <v>-441.58800579899997</v>
      </c>
      <c r="H22" s="1">
        <v>-441.58684405600002</v>
      </c>
      <c r="I22" s="1">
        <v>-441.58363987500002</v>
      </c>
      <c r="J22" s="1">
        <v>-554.68945551100001</v>
      </c>
      <c r="K22" s="1">
        <v>-554.67584766100003</v>
      </c>
      <c r="L22" s="1">
        <v>-554.69809690700004</v>
      </c>
      <c r="M22" s="1">
        <v>-629.91182549300004</v>
      </c>
      <c r="N22" s="1">
        <v>-629.91265573400005</v>
      </c>
      <c r="O22" s="1">
        <v>-629.91606837799998</v>
      </c>
      <c r="P22" s="1">
        <v>-629.91581719600003</v>
      </c>
      <c r="Q22" s="1">
        <v>-401.06824243699998</v>
      </c>
      <c r="R22" s="1">
        <v>-401.08282292600001</v>
      </c>
      <c r="S22" s="1">
        <v>-686.25109510300001</v>
      </c>
      <c r="T22" s="1">
        <v>-3351.31368845</v>
      </c>
      <c r="U22" s="1"/>
      <c r="V22" s="1"/>
    </row>
    <row r="23" spans="2:22">
      <c r="B23" s="1" t="s">
        <v>21</v>
      </c>
      <c r="C23" s="1">
        <v>-1426.96271959</v>
      </c>
      <c r="D23" s="1">
        <v>-1236.7927893599999</v>
      </c>
      <c r="E23" s="1">
        <v>-1146.69781066</v>
      </c>
      <c r="F23" s="1">
        <v>-1146.6776761900001</v>
      </c>
      <c r="G23" s="1">
        <v>-1146.7088997000001</v>
      </c>
      <c r="H23" s="1">
        <v>-1146.6890905099999</v>
      </c>
      <c r="I23" s="1">
        <v>-1146.6872735699999</v>
      </c>
      <c r="J23" s="1">
        <v>-1259.79370414</v>
      </c>
      <c r="K23" s="1">
        <v>-1259.7777836600001</v>
      </c>
      <c r="L23" s="1">
        <v>-1259.80707319</v>
      </c>
      <c r="M23" s="1">
        <v>-1335.0283034199999</v>
      </c>
      <c r="N23" s="1">
        <v>-1335.0157476500001</v>
      </c>
      <c r="O23" s="1">
        <v>-1335.0273122599999</v>
      </c>
      <c r="P23" s="1">
        <v>-1335.0290761399999</v>
      </c>
      <c r="Q23" s="1">
        <v>-1106.1702554000001</v>
      </c>
      <c r="R23" s="1">
        <v>-1106.1849534999999</v>
      </c>
      <c r="S23" s="1">
        <v>-1391.35318678</v>
      </c>
      <c r="T23" s="1">
        <v>-4056.41536928</v>
      </c>
      <c r="U23" s="1"/>
      <c r="V23" s="1" t="s">
        <v>21</v>
      </c>
    </row>
    <row r="24" spans="2:22">
      <c r="B24" s="1" t="s">
        <v>158</v>
      </c>
      <c r="C24" s="1">
        <f t="shared" ref="C24:T24" si="3">(C23-C22-C21)*627.5095</f>
        <v>-6.833938645507228</v>
      </c>
      <c r="D24" s="1">
        <f t="shared" si="3"/>
        <v>-4.5556543364752153</v>
      </c>
      <c r="E24" s="1">
        <f t="shared" si="3"/>
        <v>4.4465323201841787E-2</v>
      </c>
      <c r="F24" s="1">
        <f t="shared" si="3"/>
        <v>0.63166110287747335</v>
      </c>
      <c r="G24" s="1">
        <f t="shared" si="3"/>
        <v>-11.290863774846249</v>
      </c>
      <c r="H24" s="1">
        <f t="shared" si="3"/>
        <v>-0.17233607145016741</v>
      </c>
      <c r="I24" s="1">
        <f t="shared" si="3"/>
        <v>-0.84915589547065717</v>
      </c>
      <c r="J24" s="1">
        <f t="shared" si="3"/>
        <v>-1.4190060576414478</v>
      </c>
      <c r="K24" s="1">
        <f t="shared" si="3"/>
        <v>1.9567001184877201E-2</v>
      </c>
      <c r="L24" s="1">
        <f t="shared" si="3"/>
        <v>-3.9014989005916982</v>
      </c>
      <c r="M24" s="1">
        <f t="shared" si="3"/>
        <v>-7.9986822461687526</v>
      </c>
      <c r="N24" s="1">
        <f t="shared" si="3"/>
        <v>-0.45760251773180749</v>
      </c>
      <c r="O24" s="1">
        <f t="shared" si="3"/>
        <v>-4.9662520000915595</v>
      </c>
      <c r="P24" s="1">
        <f t="shared" si="3"/>
        <v>-6.6972532710757653</v>
      </c>
      <c r="Q24" s="1">
        <f t="shared" si="3"/>
        <v>-2.4498598483666627E-2</v>
      </c>
      <c r="R24" s="1">
        <f t="shared" si="3"/>
        <v>-0.10093113794209302</v>
      </c>
      <c r="S24" s="1">
        <f t="shared" si="3"/>
        <v>-7.7071971796613237E-2</v>
      </c>
      <c r="T24" s="1">
        <f t="shared" si="3"/>
        <v>0.94530666615897396</v>
      </c>
      <c r="U24" s="1"/>
      <c r="V24" s="1">
        <f>SUM(C24:T24)</f>
        <v>-47.703745331849746</v>
      </c>
    </row>
    <row r="25" spans="2:22">
      <c r="B25" s="1"/>
      <c r="C25" s="1"/>
      <c r="D25" s="1"/>
      <c r="E25" s="1"/>
      <c r="F25" s="1"/>
      <c r="G25" s="1"/>
      <c r="H25" s="1"/>
      <c r="I25" s="1"/>
      <c r="J25" s="1"/>
      <c r="K25" s="1"/>
      <c r="L25" s="1"/>
      <c r="M25" s="1"/>
      <c r="N25" s="1"/>
      <c r="O25" s="1"/>
      <c r="P25" s="1"/>
      <c r="Q25" s="1"/>
      <c r="R25" s="1"/>
      <c r="S25" s="1"/>
      <c r="T25" s="1"/>
      <c r="U25" s="1"/>
      <c r="V25" s="1"/>
    </row>
    <row r="26" spans="2:22" ht="15" thickBot="1">
      <c r="B26" s="2" t="s">
        <v>116</v>
      </c>
      <c r="C26" s="8" t="s">
        <v>31</v>
      </c>
      <c r="D26" s="8" t="s">
        <v>50</v>
      </c>
      <c r="E26" s="8" t="s">
        <v>72</v>
      </c>
      <c r="F26" s="8" t="s">
        <v>32</v>
      </c>
      <c r="G26" s="8" t="s">
        <v>35</v>
      </c>
      <c r="H26" s="8" t="s">
        <v>57</v>
      </c>
      <c r="I26" s="8" t="s">
        <v>73</v>
      </c>
      <c r="J26" s="8" t="s">
        <v>74</v>
      </c>
      <c r="K26" s="8" t="s">
        <v>75</v>
      </c>
      <c r="L26" s="8" t="s">
        <v>76</v>
      </c>
      <c r="M26" s="8" t="s">
        <v>77</v>
      </c>
      <c r="N26" s="8" t="s">
        <v>8</v>
      </c>
      <c r="O26" s="8" t="s">
        <v>9</v>
      </c>
      <c r="P26" s="8" t="s">
        <v>38</v>
      </c>
      <c r="Q26" s="10" t="s">
        <v>117</v>
      </c>
      <c r="R26" s="1"/>
    </row>
    <row r="27" spans="2:22">
      <c r="B27" s="1" t="s">
        <v>19</v>
      </c>
      <c r="C27" s="1">
        <v>-705.08990507299995</v>
      </c>
      <c r="D27" s="1">
        <v>-705.09089570799995</v>
      </c>
      <c r="E27" s="1">
        <v>-705.09177073399997</v>
      </c>
      <c r="F27" s="1">
        <v>-705.08982777599999</v>
      </c>
      <c r="G27" s="1">
        <v>-705.09163940099995</v>
      </c>
      <c r="H27" s="1">
        <v>-705.09015831700003</v>
      </c>
      <c r="I27" s="1">
        <v>-705.09017358899996</v>
      </c>
      <c r="J27" s="1">
        <v>-705.09086007899998</v>
      </c>
      <c r="K27" s="1">
        <v>-705.09010837000005</v>
      </c>
      <c r="L27" s="1">
        <v>-705.09080037499996</v>
      </c>
      <c r="M27" s="1">
        <v>-705.08980790099997</v>
      </c>
      <c r="N27" s="1">
        <v>-705.09045053099999</v>
      </c>
      <c r="O27" s="1">
        <v>-705.08985709499996</v>
      </c>
      <c r="P27" s="1">
        <v>-705.08989139400001</v>
      </c>
      <c r="Q27" s="1">
        <v>-705.09061237399999</v>
      </c>
      <c r="R27" s="1"/>
    </row>
    <row r="28" spans="2:22">
      <c r="B28" s="1" t="s">
        <v>20</v>
      </c>
      <c r="C28" s="1">
        <v>-323.68897592500002</v>
      </c>
      <c r="D28" s="1">
        <v>-492.359271772</v>
      </c>
      <c r="E28" s="1">
        <v>-1639.3671673199999</v>
      </c>
      <c r="F28" s="1">
        <v>-284.35339320499997</v>
      </c>
      <c r="G28" s="1">
        <v>-548.65663007299997</v>
      </c>
      <c r="H28" s="1">
        <v>-548.68204808300004</v>
      </c>
      <c r="I28" s="1">
        <v>-548.62863060100005</v>
      </c>
      <c r="J28" s="1">
        <v>-548.67861985499997</v>
      </c>
      <c r="K28" s="1">
        <v>-548.68738199300003</v>
      </c>
      <c r="L28" s="1">
        <v>-548.68912407200003</v>
      </c>
      <c r="M28" s="1">
        <v>-800.46053674699999</v>
      </c>
      <c r="N28" s="1">
        <v>-554.69705246700005</v>
      </c>
      <c r="O28" s="1">
        <v>-554.693465823</v>
      </c>
      <c r="P28" s="1">
        <v>-402.269607936</v>
      </c>
      <c r="Q28" s="1">
        <v>-402.22262108899997</v>
      </c>
      <c r="R28" s="1"/>
    </row>
    <row r="29" spans="2:22">
      <c r="B29" s="1" t="s">
        <v>21</v>
      </c>
      <c r="C29" s="1">
        <v>-1028.7791179799999</v>
      </c>
      <c r="D29" s="1">
        <v>-1197.4697415600001</v>
      </c>
      <c r="E29" s="1">
        <v>-2344.8842404400002</v>
      </c>
      <c r="F29" s="1">
        <v>-989.44501823200005</v>
      </c>
      <c r="G29" s="1">
        <v>-1253.7514623500001</v>
      </c>
      <c r="H29" s="1">
        <v>-1253.7673337799999</v>
      </c>
      <c r="I29" s="1">
        <v>-1253.7184135</v>
      </c>
      <c r="J29" s="1">
        <v>-1253.77210513</v>
      </c>
      <c r="K29" s="1">
        <v>-1253.77268471</v>
      </c>
      <c r="L29" s="1">
        <v>-1253.78072015</v>
      </c>
      <c r="M29" s="1">
        <v>-1505.5505084399999</v>
      </c>
      <c r="N29" s="1">
        <v>-1259.79430604</v>
      </c>
      <c r="O29" s="1">
        <v>-1259.7832263299999</v>
      </c>
      <c r="P29" s="1">
        <v>-1107.3607120700001</v>
      </c>
      <c r="Q29" s="1">
        <v>-1107.31914381</v>
      </c>
      <c r="R29" s="1" t="s">
        <v>21</v>
      </c>
    </row>
    <row r="30" spans="2:22">
      <c r="B30" s="1" t="s">
        <v>158</v>
      </c>
      <c r="C30" s="1">
        <f t="shared" ref="C30:Q30" si="4">(C29-C28-C27)*627.5095</f>
        <v>-0.14870845628698839</v>
      </c>
      <c r="D30" s="1">
        <f t="shared" si="4"/>
        <v>-12.282921153821269</v>
      </c>
      <c r="E30" s="1">
        <f t="shared" si="4"/>
        <v>-266.88128758788008</v>
      </c>
      <c r="F30" s="1">
        <f t="shared" si="4"/>
        <v>-1.1277920764375517</v>
      </c>
      <c r="G30" s="1">
        <f t="shared" si="4"/>
        <v>-2.0035600224378989</v>
      </c>
      <c r="H30" s="1">
        <f t="shared" si="4"/>
        <v>3.0576153399705319</v>
      </c>
      <c r="I30" s="1">
        <f t="shared" si="4"/>
        <v>0.24516168656595466</v>
      </c>
      <c r="J30" s="1">
        <f t="shared" si="4"/>
        <v>-1.647335429395647</v>
      </c>
      <c r="K30" s="1">
        <f t="shared" si="4"/>
        <v>3.015592911242527</v>
      </c>
      <c r="L30" s="1">
        <f t="shared" si="4"/>
        <v>-0.49931119167493498</v>
      </c>
      <c r="M30" s="1">
        <f t="shared" si="4"/>
        <v>-0.10278103600306235</v>
      </c>
      <c r="N30" s="1">
        <f t="shared" si="4"/>
        <v>-4.2689734838998588</v>
      </c>
      <c r="O30" s="1">
        <f t="shared" si="4"/>
        <v>6.0609887598197187E-2</v>
      </c>
      <c r="P30" s="1">
        <f t="shared" si="4"/>
        <v>-0.76100587104765438</v>
      </c>
      <c r="Q30" s="1">
        <f t="shared" si="4"/>
        <v>-3.7087988908301734</v>
      </c>
      <c r="R30" s="1">
        <f>SUM(C30:Q30)</f>
        <v>-287.0534953743379</v>
      </c>
    </row>
    <row r="32" spans="2:22" ht="15" thickBot="1">
      <c r="B32" s="2" t="s">
        <v>139</v>
      </c>
      <c r="C32" s="3" t="s">
        <v>44</v>
      </c>
      <c r="D32" s="3" t="s">
        <v>45</v>
      </c>
      <c r="E32" s="3" t="s">
        <v>46</v>
      </c>
      <c r="F32" s="3" t="s">
        <v>32</v>
      </c>
      <c r="G32" s="3" t="s">
        <v>35</v>
      </c>
      <c r="H32" s="3" t="s">
        <v>8</v>
      </c>
      <c r="I32" s="3" t="s">
        <v>15</v>
      </c>
      <c r="J32" s="3" t="s">
        <v>16</v>
      </c>
      <c r="K32" s="3" t="s">
        <v>36</v>
      </c>
      <c r="L32" s="3" t="s">
        <v>47</v>
      </c>
      <c r="M32" s="3" t="s">
        <v>42</v>
      </c>
      <c r="N32" s="3" t="s">
        <v>17</v>
      </c>
      <c r="O32" s="3" t="s">
        <v>11</v>
      </c>
      <c r="P32" s="3" t="s">
        <v>12</v>
      </c>
      <c r="Q32" s="1"/>
      <c r="R32" s="1"/>
    </row>
    <row r="33" spans="2:27">
      <c r="B33" s="1" t="s">
        <v>19</v>
      </c>
      <c r="C33" s="1">
        <v>-705.07737401700001</v>
      </c>
      <c r="D33" s="1">
        <v>-705.07796741100003</v>
      </c>
      <c r="E33" s="1">
        <v>-705.07743354599995</v>
      </c>
      <c r="F33" s="1">
        <v>-705.07760774099995</v>
      </c>
      <c r="G33" s="1">
        <v>-705.07858614700001</v>
      </c>
      <c r="H33" s="1">
        <v>-705.07761510700004</v>
      </c>
      <c r="I33" s="1">
        <v>-705.07747787000005</v>
      </c>
      <c r="J33" s="1">
        <v>-705.07781135699997</v>
      </c>
      <c r="K33" s="1">
        <v>-705.07751068499999</v>
      </c>
      <c r="L33" s="1">
        <v>-705.07779120700002</v>
      </c>
      <c r="M33" s="1">
        <v>-705.07769259999998</v>
      </c>
      <c r="N33" s="1">
        <v>-705.078324275</v>
      </c>
      <c r="O33" s="1">
        <v>-705.07801806099997</v>
      </c>
      <c r="P33" s="1">
        <v>-705.07759611999995</v>
      </c>
      <c r="Q33" s="1"/>
      <c r="R33" s="1"/>
    </row>
    <row r="34" spans="2:27">
      <c r="B34" s="1" t="s">
        <v>20</v>
      </c>
      <c r="C34" s="1">
        <v>-606.82504319999998</v>
      </c>
      <c r="D34" s="1">
        <v>-551.00841883199996</v>
      </c>
      <c r="E34" s="1">
        <v>-550.98506989500004</v>
      </c>
      <c r="F34" s="1">
        <v>-284.38901328100002</v>
      </c>
      <c r="G34" s="1">
        <v>-548.68763921200002</v>
      </c>
      <c r="H34" s="1">
        <v>-554.67517965000002</v>
      </c>
      <c r="I34" s="1">
        <v>-401.070699058</v>
      </c>
      <c r="J34" s="1">
        <v>-401.06185498100001</v>
      </c>
      <c r="K34" s="1">
        <v>-398.88062732499998</v>
      </c>
      <c r="L34" s="1">
        <v>-398.87174174099999</v>
      </c>
      <c r="M34" s="1">
        <v>-438.16741113799998</v>
      </c>
      <c r="N34" s="1">
        <v>-686.25123339699996</v>
      </c>
      <c r="O34" s="1">
        <v>-629.91355806900003</v>
      </c>
      <c r="P34" s="1">
        <v>-629.895666054</v>
      </c>
      <c r="Q34" s="1"/>
      <c r="R34" s="1"/>
    </row>
    <row r="35" spans="2:27">
      <c r="B35" s="1" t="s">
        <v>21</v>
      </c>
      <c r="C35" s="1">
        <v>-1311.9236376700001</v>
      </c>
      <c r="D35" s="1">
        <v>-1256.1300532299999</v>
      </c>
      <c r="E35" s="1">
        <v>-1256.0808381500001</v>
      </c>
      <c r="F35" s="1">
        <v>-989.47456889900002</v>
      </c>
      <c r="G35" s="1">
        <v>-1253.7866346599999</v>
      </c>
      <c r="H35" s="1">
        <v>-1259.7539657699999</v>
      </c>
      <c r="I35" s="1">
        <v>-1106.1499301399999</v>
      </c>
      <c r="J35" s="1">
        <v>-1106.1427427900001</v>
      </c>
      <c r="K35" s="1">
        <v>-1103.96758129</v>
      </c>
      <c r="L35" s="1">
        <v>-1103.96488492</v>
      </c>
      <c r="M35" s="1">
        <v>-1143.25906657</v>
      </c>
      <c r="N35" s="1">
        <v>-1391.33146835</v>
      </c>
      <c r="O35" s="1">
        <v>-1335.0018753700001</v>
      </c>
      <c r="P35" s="1">
        <v>-1334.9822849300001</v>
      </c>
      <c r="Q35" s="1"/>
      <c r="R35" s="1" t="s">
        <v>29</v>
      </c>
    </row>
    <row r="36" spans="2:27">
      <c r="B36" s="1" t="s">
        <v>158</v>
      </c>
      <c r="C36" s="1">
        <f t="shared" ref="C36:P36" si="5">(C35-C34-C33)*627.5095</f>
        <v>-13.316035851846816</v>
      </c>
      <c r="D36" s="1">
        <f t="shared" si="5"/>
        <v>-27.401449178837446</v>
      </c>
      <c r="E36" s="1">
        <f t="shared" si="5"/>
        <v>-11.505204077298691</v>
      </c>
      <c r="F36" s="1">
        <f t="shared" si="5"/>
        <v>-4.987368322326688</v>
      </c>
      <c r="G36" s="1">
        <f t="shared" si="5"/>
        <v>-12.807030265770843</v>
      </c>
      <c r="H36" s="1">
        <f t="shared" si="5"/>
        <v>-0.73482178203683268</v>
      </c>
      <c r="I36" s="1">
        <f t="shared" si="5"/>
        <v>-1.1001571854675343</v>
      </c>
      <c r="J36" s="1">
        <f t="shared" si="5"/>
        <v>-1.930502856339811</v>
      </c>
      <c r="K36" s="1">
        <f t="shared" si="5"/>
        <v>-5.925747911177381</v>
      </c>
      <c r="L36" s="1">
        <f t="shared" si="5"/>
        <v>-9.6335082737102731</v>
      </c>
      <c r="M36" s="1">
        <f t="shared" si="5"/>
        <v>-8.7618097268710002</v>
      </c>
      <c r="N36" s="1">
        <f t="shared" si="5"/>
        <v>-1.1989685964776444</v>
      </c>
      <c r="O36" s="1">
        <f t="shared" si="5"/>
        <v>-6.4628709428480917</v>
      </c>
      <c r="P36" s="1">
        <f t="shared" si="5"/>
        <v>-5.6618651062757852</v>
      </c>
      <c r="Q36" s="1"/>
      <c r="R36" s="1">
        <f>SUM(C36:P36)</f>
        <v>-111.42734007728485</v>
      </c>
    </row>
    <row r="38" spans="2:27" ht="15" thickBot="1">
      <c r="B38" s="2" t="s">
        <v>140</v>
      </c>
      <c r="C38" s="3" t="s">
        <v>35</v>
      </c>
      <c r="D38" s="3" t="s">
        <v>57</v>
      </c>
      <c r="E38" s="3" t="s">
        <v>3</v>
      </c>
      <c r="F38" s="3" t="s">
        <v>58</v>
      </c>
      <c r="G38" s="3" t="s">
        <v>8</v>
      </c>
      <c r="H38" s="3" t="s">
        <v>9</v>
      </c>
      <c r="I38" s="3" t="s">
        <v>10</v>
      </c>
      <c r="J38" s="3" t="s">
        <v>59</v>
      </c>
      <c r="K38" s="3" t="s">
        <v>15</v>
      </c>
      <c r="L38" s="3" t="s">
        <v>42</v>
      </c>
      <c r="M38" s="3" t="s">
        <v>60</v>
      </c>
      <c r="N38" s="3" t="s">
        <v>17</v>
      </c>
      <c r="O38" s="3" t="s">
        <v>11</v>
      </c>
      <c r="P38" s="1"/>
      <c r="Q38" s="1"/>
    </row>
    <row r="39" spans="2:27">
      <c r="B39" s="1" t="s">
        <v>19</v>
      </c>
      <c r="C39" s="1">
        <v>-704.57125712499999</v>
      </c>
      <c r="D39" s="1">
        <v>-704.57127867899999</v>
      </c>
      <c r="E39" s="1">
        <v>-704.57177346699996</v>
      </c>
      <c r="F39" s="1">
        <v>-704.57203738600003</v>
      </c>
      <c r="G39" s="1">
        <v>-704.57297346200005</v>
      </c>
      <c r="H39" s="1">
        <v>-704.57130067399999</v>
      </c>
      <c r="I39" s="1">
        <v>-704.57244210800002</v>
      </c>
      <c r="J39" s="1">
        <v>-704.57397255499995</v>
      </c>
      <c r="K39" s="1">
        <v>-704.57149750799999</v>
      </c>
      <c r="L39" s="1">
        <v>-704.57112001200005</v>
      </c>
      <c r="M39" s="1">
        <v>-704.57131093199996</v>
      </c>
      <c r="N39" s="1">
        <v>-704.57167437099997</v>
      </c>
      <c r="O39" s="1">
        <v>-704.57237321499997</v>
      </c>
      <c r="P39" s="1"/>
      <c r="Q39" s="1"/>
    </row>
    <row r="40" spans="2:27">
      <c r="B40" s="1" t="s">
        <v>20</v>
      </c>
      <c r="C40" s="1">
        <v>-548.68230237099999</v>
      </c>
      <c r="D40" s="1">
        <v>-548.65715006000005</v>
      </c>
      <c r="E40" s="1">
        <v>-441.59745254299997</v>
      </c>
      <c r="F40" s="1">
        <v>-497.25933707500002</v>
      </c>
      <c r="G40" s="1">
        <v>-554.674090331</v>
      </c>
      <c r="H40" s="1">
        <v>-554.68503409699997</v>
      </c>
      <c r="I40" s="1">
        <v>-554.69594490999998</v>
      </c>
      <c r="J40" s="1">
        <v>-1157.7183119399999</v>
      </c>
      <c r="K40" s="1">
        <v>-401.059246121</v>
      </c>
      <c r="L40" s="1">
        <v>-438.20367582599999</v>
      </c>
      <c r="M40" s="1">
        <v>-438.189353267</v>
      </c>
      <c r="N40" s="1">
        <v>-686.25515916699999</v>
      </c>
      <c r="O40" s="1">
        <v>-629.91295902700006</v>
      </c>
      <c r="P40" s="1"/>
      <c r="Q40" s="1"/>
    </row>
    <row r="41" spans="2:27">
      <c r="B41" s="1" t="s">
        <v>21</v>
      </c>
      <c r="C41" s="1">
        <v>-1253.2528968500001</v>
      </c>
      <c r="D41" s="1">
        <v>-1253.21040176</v>
      </c>
      <c r="E41" s="1">
        <v>-1146.1804277399999</v>
      </c>
      <c r="F41" s="1">
        <v>-1202.0273227499999</v>
      </c>
      <c r="G41" s="1">
        <v>-1259.2535031899999</v>
      </c>
      <c r="H41" s="1">
        <v>-1259.2640768199999</v>
      </c>
      <c r="I41" s="1">
        <v>-1259.2799747199999</v>
      </c>
      <c r="J41" s="1">
        <v>-1862.2167976000001</v>
      </c>
      <c r="K41" s="1">
        <v>-1105.63184791</v>
      </c>
      <c r="L41" s="1">
        <v>-1142.77238949</v>
      </c>
      <c r="M41" s="1">
        <v>-1142.7631422100001</v>
      </c>
      <c r="N41" s="1">
        <v>-1390.8297904399999</v>
      </c>
      <c r="O41" s="1">
        <v>-1334.49139898</v>
      </c>
      <c r="P41" s="1"/>
      <c r="Q41" s="1" t="s">
        <v>21</v>
      </c>
    </row>
    <row r="42" spans="2:27">
      <c r="B42" s="1" t="s">
        <v>158</v>
      </c>
      <c r="C42" s="1">
        <f t="shared" ref="C42:O42" si="6">(C41-C40-C39)*627.5095</f>
        <v>0.41581666008035334</v>
      </c>
      <c r="D42" s="1">
        <f t="shared" si="6"/>
        <v>11.312100578844007</v>
      </c>
      <c r="E42" s="1">
        <f t="shared" si="6"/>
        <v>-7.0291919914593963</v>
      </c>
      <c r="F42" s="1">
        <f t="shared" si="6"/>
        <v>-122.95941285613873</v>
      </c>
      <c r="G42" s="1">
        <f t="shared" si="6"/>
        <v>-4.0407827917053591</v>
      </c>
      <c r="H42" s="1">
        <f t="shared" si="6"/>
        <v>-4.8582092969303705</v>
      </c>
      <c r="I42" s="1">
        <f t="shared" si="6"/>
        <v>-7.2713930881243636</v>
      </c>
      <c r="J42" s="1">
        <f t="shared" si="6"/>
        <v>47.368743737884934</v>
      </c>
      <c r="K42" s="1">
        <f t="shared" si="6"/>
        <v>-0.69294681819397852</v>
      </c>
      <c r="L42" s="1">
        <f t="shared" si="6"/>
        <v>1.5100062303199699</v>
      </c>
      <c r="M42" s="1">
        <f t="shared" si="6"/>
        <v>-1.5549754436719396</v>
      </c>
      <c r="N42" s="1">
        <f t="shared" si="6"/>
        <v>-1.8554840955295577</v>
      </c>
      <c r="O42" s="1">
        <f t="shared" si="6"/>
        <v>-3.8069357289850241</v>
      </c>
      <c r="P42" s="1"/>
      <c r="Q42" s="1">
        <f>SUM(C42:O42)</f>
        <v>-93.462664903609451</v>
      </c>
    </row>
    <row r="44" spans="2:27" ht="15" thickBot="1">
      <c r="B44" s="2" t="s">
        <v>152</v>
      </c>
      <c r="C44" s="3" t="s">
        <v>44</v>
      </c>
      <c r="D44" s="3" t="s">
        <v>45</v>
      </c>
      <c r="E44" s="3" t="s">
        <v>46</v>
      </c>
      <c r="F44" s="3" t="s">
        <v>65</v>
      </c>
      <c r="G44" s="3" t="s">
        <v>32</v>
      </c>
      <c r="H44" s="3" t="s">
        <v>33</v>
      </c>
      <c r="I44" s="3" t="s">
        <v>66</v>
      </c>
      <c r="J44" s="3" t="s">
        <v>57</v>
      </c>
      <c r="K44" s="18" t="s">
        <v>67</v>
      </c>
      <c r="L44" s="3" t="s">
        <v>23</v>
      </c>
      <c r="M44" s="3" t="s">
        <v>6</v>
      </c>
      <c r="N44" s="3" t="s">
        <v>7</v>
      </c>
      <c r="O44" s="3" t="s">
        <v>8</v>
      </c>
      <c r="P44" s="3" t="s">
        <v>68</v>
      </c>
      <c r="Q44" s="3" t="s">
        <v>15</v>
      </c>
      <c r="R44" s="3" t="s">
        <v>36</v>
      </c>
      <c r="S44" s="3" t="s">
        <v>47</v>
      </c>
      <c r="T44" s="3" t="s">
        <v>69</v>
      </c>
      <c r="U44" s="3" t="s">
        <v>42</v>
      </c>
      <c r="V44" s="3" t="s">
        <v>17</v>
      </c>
      <c r="W44" s="3" t="s">
        <v>11</v>
      </c>
      <c r="X44" s="3" t="s">
        <v>12</v>
      </c>
      <c r="Y44" s="3" t="s">
        <v>38</v>
      </c>
      <c r="Z44" s="1"/>
      <c r="AA44" s="1"/>
    </row>
    <row r="45" spans="2:27">
      <c r="B45" s="1" t="s">
        <v>19</v>
      </c>
      <c r="C45" s="1">
        <v>-705.085261876</v>
      </c>
      <c r="D45" s="1">
        <v>-705.08725669499995</v>
      </c>
      <c r="E45" s="1">
        <v>-705.08575487600001</v>
      </c>
      <c r="F45" s="1">
        <v>-705.08529249200001</v>
      </c>
      <c r="G45" s="1">
        <v>-705.08528085499995</v>
      </c>
      <c r="H45" s="1">
        <v>-705.08556226899998</v>
      </c>
      <c r="I45" s="1">
        <v>-705.08637644199996</v>
      </c>
      <c r="J45" s="1">
        <v>-705.085757489</v>
      </c>
      <c r="K45" s="10">
        <v>-705.08708752200005</v>
      </c>
      <c r="L45" s="1">
        <v>-705.08527230599998</v>
      </c>
      <c r="M45" s="1">
        <v>-705.08579188600004</v>
      </c>
      <c r="N45" s="1">
        <v>-705.08585626900003</v>
      </c>
      <c r="O45" s="1">
        <v>-705.08526157200004</v>
      </c>
      <c r="P45" s="1">
        <v>-705.086282966</v>
      </c>
      <c r="Q45" s="1">
        <v>-705.08598806700002</v>
      </c>
      <c r="R45" s="1">
        <v>-705.08527325800003</v>
      </c>
      <c r="S45" s="1">
        <v>-705.085265725</v>
      </c>
      <c r="T45" s="1">
        <v>-705.08527755199998</v>
      </c>
      <c r="U45" s="1">
        <v>-705.08573867999996</v>
      </c>
      <c r="V45" s="1">
        <v>-705.08536449999997</v>
      </c>
      <c r="W45" s="1">
        <v>-705.08627992300001</v>
      </c>
      <c r="X45" s="1">
        <v>-705.08528993300001</v>
      </c>
      <c r="Y45" s="1">
        <v>-705.08601651499998</v>
      </c>
      <c r="Z45" s="1"/>
      <c r="AA45" s="1"/>
    </row>
    <row r="46" spans="2:27">
      <c r="B46" s="1" t="s">
        <v>20</v>
      </c>
      <c r="C46" s="1">
        <v>-606.81710515300006</v>
      </c>
      <c r="D46" s="1">
        <v>-551.51876256900005</v>
      </c>
      <c r="E46" s="1">
        <v>-550.97856255399995</v>
      </c>
      <c r="F46" s="1">
        <v>-550.97657817899994</v>
      </c>
      <c r="G46" s="1">
        <v>-284.38255909399999</v>
      </c>
      <c r="H46" s="1">
        <v>-284.36523065</v>
      </c>
      <c r="I46" s="1">
        <v>-548.68401141000004</v>
      </c>
      <c r="J46" s="1">
        <v>-548.66217042100004</v>
      </c>
      <c r="K46" s="10">
        <v>-1262.5167026300001</v>
      </c>
      <c r="L46" s="1">
        <v>-441.577438626</v>
      </c>
      <c r="M46" s="1">
        <v>-441.571905448</v>
      </c>
      <c r="N46" s="1">
        <v>-441.55993999700001</v>
      </c>
      <c r="O46" s="1">
        <v>-554.68256058400004</v>
      </c>
      <c r="P46" s="1">
        <v>-554.669362912</v>
      </c>
      <c r="Q46" s="1">
        <v>-401.05657720800002</v>
      </c>
      <c r="R46" s="1">
        <v>-398.87625485799998</v>
      </c>
      <c r="S46" s="1">
        <v>-398.88714873800001</v>
      </c>
      <c r="T46" s="1">
        <v>-398.87157960100001</v>
      </c>
      <c r="U46" s="1">
        <v>-438.205577705</v>
      </c>
      <c r="V46" s="1">
        <v>-686.23628139899995</v>
      </c>
      <c r="W46" s="1">
        <v>-629.89309023299995</v>
      </c>
      <c r="X46" s="1">
        <v>-629.91370367900004</v>
      </c>
      <c r="Y46" s="1">
        <v>-402.29333950300003</v>
      </c>
      <c r="Z46" s="1"/>
      <c r="AA46" s="1"/>
    </row>
    <row r="47" spans="2:27">
      <c r="B47" s="1" t="s">
        <v>21</v>
      </c>
      <c r="C47" s="1">
        <v>-1311.9124606600001</v>
      </c>
      <c r="D47" s="1">
        <v>-1256.65800732</v>
      </c>
      <c r="E47" s="1">
        <v>-1256.05595995</v>
      </c>
      <c r="F47" s="1">
        <v>-1256.05575565</v>
      </c>
      <c r="G47" s="1">
        <v>-989.467386293</v>
      </c>
      <c r="H47" s="1">
        <v>-989.46009680999998</v>
      </c>
      <c r="I47" s="1">
        <v>-1253.76238861</v>
      </c>
      <c r="J47" s="1">
        <v>-1253.74170632</v>
      </c>
      <c r="K47" s="10">
        <v>-1967.9036808599999</v>
      </c>
      <c r="L47" s="1">
        <v>-1146.6624142400001</v>
      </c>
      <c r="M47" s="1">
        <v>-1146.6607519300001</v>
      </c>
      <c r="N47" s="1">
        <v>-1146.6553698600001</v>
      </c>
      <c r="O47" s="1">
        <v>-1259.7678260800001</v>
      </c>
      <c r="P47" s="1">
        <v>-1259.7586570799999</v>
      </c>
      <c r="Q47" s="1">
        <v>-1106.1456207399999</v>
      </c>
      <c r="R47" s="1">
        <v>-1103.9607942</v>
      </c>
      <c r="S47" s="1">
        <v>-1103.9726729900001</v>
      </c>
      <c r="T47" s="1">
        <v>-1103.95818895</v>
      </c>
      <c r="U47" s="1">
        <v>-1143.29943228</v>
      </c>
      <c r="V47" s="1">
        <v>-1391.32160077</v>
      </c>
      <c r="W47" s="1">
        <v>-1334.9883703099999</v>
      </c>
      <c r="X47" s="1">
        <v>-1334.9969443499999</v>
      </c>
      <c r="Y47" s="1">
        <v>-1107.3796214500001</v>
      </c>
      <c r="Z47" s="10"/>
      <c r="AA47" s="1" t="s">
        <v>21</v>
      </c>
    </row>
    <row r="48" spans="2:27">
      <c r="B48" s="1" t="s">
        <v>158</v>
      </c>
      <c r="C48" s="1">
        <f t="shared" ref="C48:Y48" si="7">(C47-C46-C45)*627.5095</f>
        <v>-6.3338493420057462</v>
      </c>
      <c r="D48" s="1">
        <f t="shared" si="7"/>
        <v>-32.622999026549209</v>
      </c>
      <c r="E48" s="1">
        <f t="shared" si="7"/>
        <v>5.2443980960426702</v>
      </c>
      <c r="F48" s="1">
        <f t="shared" si="7"/>
        <v>3.8372337701456112</v>
      </c>
      <c r="G48" s="1">
        <f t="shared" si="7"/>
        <v>0.28467344965475405</v>
      </c>
      <c r="H48" s="1">
        <f t="shared" si="7"/>
        <v>-5.8382799895013244</v>
      </c>
      <c r="I48" s="1">
        <f t="shared" si="7"/>
        <v>5.0196003477880735</v>
      </c>
      <c r="J48" s="1">
        <f t="shared" si="7"/>
        <v>3.9041068301022128</v>
      </c>
      <c r="K48" s="1">
        <f t="shared" si="7"/>
        <v>-188.18426823159638</v>
      </c>
      <c r="L48" s="1">
        <f t="shared" si="7"/>
        <v>0.18617704850658867</v>
      </c>
      <c r="M48" s="1">
        <f t="shared" si="7"/>
        <v>-1.916788008643133</v>
      </c>
      <c r="N48" s="1">
        <f t="shared" si="7"/>
        <v>-6.0075211841535312</v>
      </c>
      <c r="O48" s="1">
        <f t="shared" si="7"/>
        <v>-2.4623472766342617E-3</v>
      </c>
      <c r="P48" s="1">
        <f t="shared" si="7"/>
        <v>-1.8895578613720034</v>
      </c>
      <c r="Q48" s="1">
        <f t="shared" si="7"/>
        <v>-1.9173333143389717</v>
      </c>
      <c r="R48" s="1">
        <f t="shared" si="7"/>
        <v>0.46053926223861102</v>
      </c>
      <c r="S48" s="1">
        <f t="shared" si="7"/>
        <v>-0.16222814859550555</v>
      </c>
      <c r="T48" s="1">
        <f t="shared" si="7"/>
        <v>-0.83571526959307685</v>
      </c>
      <c r="U48" s="1">
        <f t="shared" si="7"/>
        <v>-5.0928012135401106</v>
      </c>
      <c r="V48" s="1">
        <f t="shared" si="7"/>
        <v>2.831887615421573E-2</v>
      </c>
      <c r="W48" s="1">
        <f t="shared" si="7"/>
        <v>-5.6476821364489158</v>
      </c>
      <c r="X48" s="1">
        <f t="shared" si="7"/>
        <v>1.285931373069185</v>
      </c>
      <c r="Y48" s="1">
        <f t="shared" si="7"/>
        <v>-0.16656110167029486</v>
      </c>
      <c r="Z48" s="10"/>
      <c r="AA48" s="1">
        <f>SUM(C48:X48)</f>
        <v>-236.20050701991261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CACB-0734-4A65-8051-CA2237CE3F8E}">
  <dimension ref="B2:AA42"/>
  <sheetViews>
    <sheetView workbookViewId="0"/>
  </sheetViews>
  <sheetFormatPr defaultRowHeight="14.5"/>
  <cols>
    <col min="2" max="2" width="11.6328125" bestFit="1" customWidth="1"/>
    <col min="10" max="10" width="12.453125" bestFit="1" customWidth="1"/>
    <col min="11" max="12" width="14" bestFit="1" customWidth="1"/>
    <col min="14" max="15" width="12.453125" bestFit="1" customWidth="1"/>
  </cols>
  <sheetData>
    <row r="2" spans="2:18" ht="15" thickBot="1">
      <c r="B2" s="2" t="s">
        <v>142</v>
      </c>
      <c r="C2" s="3" t="s">
        <v>31</v>
      </c>
      <c r="D2" s="3" t="s">
        <v>1</v>
      </c>
      <c r="E2" s="3" t="s">
        <v>32</v>
      </c>
      <c r="F2" s="3" t="s">
        <v>33</v>
      </c>
      <c r="G2" s="3" t="s">
        <v>34</v>
      </c>
      <c r="H2" s="3" t="s">
        <v>35</v>
      </c>
      <c r="I2" s="3" t="s">
        <v>3</v>
      </c>
      <c r="J2" s="3" t="s">
        <v>8</v>
      </c>
      <c r="K2" s="3" t="s">
        <v>36</v>
      </c>
      <c r="L2" s="3" t="s">
        <v>37</v>
      </c>
      <c r="M2" s="3" t="s">
        <v>17</v>
      </c>
      <c r="N2" s="3" t="s">
        <v>11</v>
      </c>
      <c r="O2" s="3" t="s">
        <v>38</v>
      </c>
      <c r="P2" s="3" t="s">
        <v>39</v>
      </c>
    </row>
    <row r="3" spans="2:18">
      <c r="B3" s="1" t="s">
        <v>19</v>
      </c>
      <c r="C3" s="1">
        <v>-574.52447151299998</v>
      </c>
      <c r="D3" s="1">
        <v>-574.52491305800004</v>
      </c>
      <c r="E3" s="1">
        <v>-574.52522769200004</v>
      </c>
      <c r="F3" s="1">
        <v>-574.52492061999999</v>
      </c>
      <c r="G3" s="1">
        <v>-574.52447461099996</v>
      </c>
      <c r="H3" s="1">
        <v>-574.52506275099995</v>
      </c>
      <c r="I3" s="1">
        <v>-574.525088407</v>
      </c>
      <c r="J3" s="1">
        <v>-574.52480751799999</v>
      </c>
      <c r="K3" s="1">
        <v>-574.52447865500005</v>
      </c>
      <c r="L3" s="1">
        <v>-574.52447815699998</v>
      </c>
      <c r="M3" s="1">
        <v>-574.52456531500002</v>
      </c>
      <c r="N3" s="1">
        <v>-574.52667024100003</v>
      </c>
      <c r="O3" s="1">
        <v>-574.52448249099996</v>
      </c>
      <c r="P3" s="1">
        <v>-574.52468215099998</v>
      </c>
    </row>
    <row r="4" spans="2:18">
      <c r="B4" s="1" t="s">
        <v>20</v>
      </c>
      <c r="C4" s="1">
        <v>-323.66761540499999</v>
      </c>
      <c r="D4" s="1">
        <v>-721.86464793899995</v>
      </c>
      <c r="E4" s="1">
        <v>-284.37914208699999</v>
      </c>
      <c r="F4" s="1">
        <v>-284.37161624999999</v>
      </c>
      <c r="G4" s="1">
        <v>-284.37849816800002</v>
      </c>
      <c r="H4" s="1">
        <v>-548.687490647</v>
      </c>
      <c r="I4" s="1">
        <v>-441.59274602300002</v>
      </c>
      <c r="J4" s="1">
        <v>-554.69291528700001</v>
      </c>
      <c r="K4" s="1">
        <v>-398.86524819499999</v>
      </c>
      <c r="L4" s="1">
        <v>-438.21230056100001</v>
      </c>
      <c r="M4" s="1">
        <v>-686.241613927</v>
      </c>
      <c r="N4" s="1">
        <v>-629.91654591300005</v>
      </c>
      <c r="O4" s="1">
        <v>-402.29311808599999</v>
      </c>
      <c r="P4" s="1">
        <v>-402.28525352299999</v>
      </c>
    </row>
    <row r="5" spans="2:18">
      <c r="B5" s="1" t="s">
        <v>21</v>
      </c>
      <c r="C5" s="1">
        <v>-898.19201138799997</v>
      </c>
      <c r="D5" s="1">
        <v>-1296.3949651400001</v>
      </c>
      <c r="E5" s="1">
        <v>-858.91075643099998</v>
      </c>
      <c r="F5" s="1">
        <v>-858.89806041199995</v>
      </c>
      <c r="G5" s="1">
        <v>-858.90295567199996</v>
      </c>
      <c r="H5" s="1">
        <v>-1123.2221706600001</v>
      </c>
      <c r="I5" s="1">
        <v>-1016.12206102</v>
      </c>
      <c r="J5" s="1">
        <v>-1129.22134261</v>
      </c>
      <c r="K5" s="1">
        <v>-973.38953465600002</v>
      </c>
      <c r="L5" s="1">
        <v>-1012.7367984700001</v>
      </c>
      <c r="M5" s="1">
        <v>-1260.76610235</v>
      </c>
      <c r="N5" s="1">
        <v>-1204.4516502399999</v>
      </c>
      <c r="O5" s="1">
        <v>-976.81759956400003</v>
      </c>
      <c r="P5" s="1">
        <v>-976.81053175500006</v>
      </c>
    </row>
    <row r="6" spans="2:18">
      <c r="B6" s="1" t="s">
        <v>158</v>
      </c>
      <c r="C6" s="1">
        <f>(C5-C4-C3)*627.5095</f>
        <v>4.7395792537327792E-2</v>
      </c>
      <c r="D6" s="1">
        <f t="shared" ref="D6:P6" si="0">(D5-D4-D3)*627.5095</f>
        <v>-3.3911510719074243</v>
      </c>
      <c r="E6" s="1">
        <f t="shared" si="0"/>
        <v>-4.0076848031604158</v>
      </c>
      <c r="F6" s="1">
        <f t="shared" si="0"/>
        <v>-0.95603707863181997</v>
      </c>
      <c r="G6" s="1">
        <f t="shared" si="0"/>
        <v>1.0734805064232432E-2</v>
      </c>
      <c r="H6" s="1">
        <f t="shared" si="0"/>
        <v>-6.0349232690641808</v>
      </c>
      <c r="I6" s="1">
        <f t="shared" si="0"/>
        <v>-2.6522253776239686</v>
      </c>
      <c r="J6" s="1">
        <f t="shared" si="0"/>
        <v>-2.2714620256294062</v>
      </c>
      <c r="K6" s="1">
        <f t="shared" si="0"/>
        <v>0.12060356089220688</v>
      </c>
      <c r="L6" s="1">
        <f t="shared" si="0"/>
        <v>-1.2394567688612029E-2</v>
      </c>
      <c r="M6" s="1">
        <f t="shared" si="0"/>
        <v>4.8250460497997381E-2</v>
      </c>
      <c r="N6" s="1">
        <f t="shared" si="0"/>
        <v>-5.2924690887241033</v>
      </c>
      <c r="O6" s="1">
        <f t="shared" si="0"/>
        <v>6.3566703564555381E-4</v>
      </c>
      <c r="P6" s="1">
        <f t="shared" si="0"/>
        <v>-0.37404649035719295</v>
      </c>
      <c r="R6" s="1">
        <f>SUM(C6:P6)</f>
        <v>-24.764773486759715</v>
      </c>
    </row>
    <row r="8" spans="2:18" ht="15" thickBot="1">
      <c r="B8" s="2" t="s">
        <v>144</v>
      </c>
      <c r="C8" s="3" t="s">
        <v>31</v>
      </c>
      <c r="D8" s="3" t="s">
        <v>1</v>
      </c>
      <c r="E8" s="3" t="s">
        <v>32</v>
      </c>
      <c r="F8" s="3" t="s">
        <v>33</v>
      </c>
      <c r="G8" s="3" t="s">
        <v>34</v>
      </c>
      <c r="H8" s="3" t="s">
        <v>35</v>
      </c>
      <c r="I8" s="3" t="s">
        <v>3</v>
      </c>
      <c r="J8" s="3" t="s">
        <v>8</v>
      </c>
      <c r="K8" s="3" t="s">
        <v>36</v>
      </c>
      <c r="L8" s="3" t="s">
        <v>37</v>
      </c>
      <c r="M8" s="3" t="s">
        <v>17</v>
      </c>
      <c r="N8" s="3" t="s">
        <v>11</v>
      </c>
      <c r="O8" s="3" t="s">
        <v>38</v>
      </c>
      <c r="P8" s="3" t="s">
        <v>39</v>
      </c>
    </row>
    <row r="9" spans="2:18">
      <c r="B9" s="1" t="s">
        <v>19</v>
      </c>
      <c r="C9" s="1">
        <v>-535.23118314099997</v>
      </c>
      <c r="D9" s="1">
        <v>-535.23171299499995</v>
      </c>
      <c r="E9" s="1">
        <v>-535.23118750000003</v>
      </c>
      <c r="F9" s="1">
        <v>-535.23247880899999</v>
      </c>
      <c r="G9" s="1">
        <v>-535.23180813399995</v>
      </c>
      <c r="H9" s="1">
        <v>-535.23176551699999</v>
      </c>
      <c r="I9" s="1">
        <v>-535.23197819500001</v>
      </c>
      <c r="J9" s="1">
        <v>-535.23154551899995</v>
      </c>
      <c r="K9" s="1">
        <v>-535.23119073999999</v>
      </c>
      <c r="L9" s="1">
        <v>-535.23118481899996</v>
      </c>
      <c r="M9" s="1">
        <v>-535.23127086700003</v>
      </c>
      <c r="N9" s="1">
        <v>-535.23313192399996</v>
      </c>
      <c r="O9" s="1">
        <v>-535.23120710800004</v>
      </c>
      <c r="P9" s="1">
        <v>-535.23141677800004</v>
      </c>
    </row>
    <row r="10" spans="2:18">
      <c r="B10" s="1" t="s">
        <v>20</v>
      </c>
      <c r="C10" s="1">
        <v>-323.66759563699998</v>
      </c>
      <c r="D10" s="1">
        <v>-721.86453939900002</v>
      </c>
      <c r="E10" s="1">
        <v>-284.37848817999998</v>
      </c>
      <c r="F10" s="1">
        <v>-284.37884104300002</v>
      </c>
      <c r="G10" s="1">
        <v>-284.37162565300002</v>
      </c>
      <c r="H10" s="1">
        <v>-548.68746945999999</v>
      </c>
      <c r="I10" s="1">
        <v>-441.59266311099998</v>
      </c>
      <c r="J10" s="1">
        <v>-554.69293557100002</v>
      </c>
      <c r="K10" s="1">
        <v>-398.86527666500001</v>
      </c>
      <c r="L10" s="1">
        <v>-438.21236198000003</v>
      </c>
      <c r="M10" s="1">
        <v>-686.24159718600004</v>
      </c>
      <c r="N10" s="1">
        <v>-629.91536701999996</v>
      </c>
      <c r="O10" s="1">
        <v>-402.29310900299998</v>
      </c>
      <c r="P10" s="1">
        <v>-402.285362878</v>
      </c>
    </row>
    <row r="11" spans="2:18">
      <c r="B11" s="1" t="s">
        <v>21</v>
      </c>
      <c r="C11" s="1">
        <v>-858.89870634800002</v>
      </c>
      <c r="D11" s="1">
        <v>-1257.1003569899999</v>
      </c>
      <c r="E11" s="1">
        <v>-819.60966492800003</v>
      </c>
      <c r="F11" s="1">
        <v>-819.62458924299995</v>
      </c>
      <c r="G11" s="1">
        <v>-819.60495991899995</v>
      </c>
      <c r="H11" s="1">
        <v>-1083.92952954</v>
      </c>
      <c r="I11" s="1">
        <v>-976.82914972100002</v>
      </c>
      <c r="J11" s="1">
        <v>-1089.92807275</v>
      </c>
      <c r="K11" s="1">
        <v>-934.09623244900001</v>
      </c>
      <c r="L11" s="1">
        <v>-973.44362491699997</v>
      </c>
      <c r="M11" s="1">
        <v>-1221.47277955</v>
      </c>
      <c r="N11" s="1">
        <v>-1165.15388785</v>
      </c>
      <c r="O11" s="1">
        <v>-937.52432211999997</v>
      </c>
      <c r="P11" s="1">
        <v>-937.51751092200004</v>
      </c>
    </row>
    <row r="12" spans="2:18">
      <c r="B12" s="1" t="s">
        <v>158</v>
      </c>
      <c r="C12" s="1">
        <f>(C11-C10-C9)*627.5095</f>
        <v>4.5450513042301452E-2</v>
      </c>
      <c r="D12" s="35">
        <f t="shared" ref="D12:P12" si="1">(D11-D10-D9)*627.5095</f>
        <v>-2.5756729836204184</v>
      </c>
      <c r="E12" s="1">
        <f t="shared" si="1"/>
        <v>6.7469821315312402E-3</v>
      </c>
      <c r="F12" s="35">
        <f t="shared" si="1"/>
        <v>-8.3266689117109589</v>
      </c>
      <c r="G12" s="1">
        <f t="shared" si="1"/>
        <v>-0.95766232824199071</v>
      </c>
      <c r="H12" s="35">
        <f t="shared" si="1"/>
        <v>-6.4599360808498805</v>
      </c>
      <c r="I12" s="35">
        <f t="shared" si="1"/>
        <v>-2.8290732424626261</v>
      </c>
      <c r="J12" s="35">
        <f t="shared" si="1"/>
        <v>-2.2538007707597565</v>
      </c>
      <c r="K12" s="1">
        <f t="shared" si="1"/>
        <v>0.14743712207301815</v>
      </c>
      <c r="L12" s="1">
        <f t="shared" si="1"/>
        <v>-4.9019787070431337E-2</v>
      </c>
      <c r="M12" s="1">
        <f t="shared" si="1"/>
        <v>5.5536473296729068E-2</v>
      </c>
      <c r="N12" s="35">
        <f t="shared" si="1"/>
        <v>-3.3815897096829892</v>
      </c>
      <c r="O12" s="1">
        <f t="shared" si="1"/>
        <v>-3.7707045162686656E-3</v>
      </c>
      <c r="P12" s="1">
        <f t="shared" si="1"/>
        <v>-0.45887636202857268</v>
      </c>
      <c r="R12" s="1">
        <f>SUM(C12:P12)</f>
        <v>-27.04089979040031</v>
      </c>
    </row>
    <row r="14" spans="2:18" ht="15" thickBot="1">
      <c r="B14" s="2" t="s">
        <v>145</v>
      </c>
      <c r="C14" s="3" t="s">
        <v>44</v>
      </c>
      <c r="D14" s="3" t="s">
        <v>45</v>
      </c>
      <c r="E14" s="3" t="s">
        <v>46</v>
      </c>
      <c r="F14" s="3" t="s">
        <v>32</v>
      </c>
      <c r="G14" s="3" t="s">
        <v>35</v>
      </c>
      <c r="H14" s="3" t="s">
        <v>8</v>
      </c>
      <c r="I14" s="3" t="s">
        <v>15</v>
      </c>
      <c r="J14" s="3" t="s">
        <v>16</v>
      </c>
      <c r="K14" s="3" t="s">
        <v>36</v>
      </c>
      <c r="L14" s="3" t="s">
        <v>47</v>
      </c>
      <c r="M14" s="3" t="s">
        <v>42</v>
      </c>
      <c r="N14" s="3" t="s">
        <v>17</v>
      </c>
      <c r="O14" s="3" t="s">
        <v>11</v>
      </c>
      <c r="P14" s="3" t="s">
        <v>12</v>
      </c>
      <c r="Q14" s="1"/>
      <c r="R14" s="1"/>
    </row>
    <row r="15" spans="2:18">
      <c r="B15" s="1" t="s">
        <v>19</v>
      </c>
      <c r="C15" s="1">
        <v>-554.65316447800001</v>
      </c>
      <c r="D15" s="1">
        <v>-554.65307631500002</v>
      </c>
      <c r="E15" s="1">
        <v>-554.65323700099998</v>
      </c>
      <c r="F15" s="1">
        <v>-554.65340499800004</v>
      </c>
      <c r="G15" s="1">
        <v>-554.65423159800002</v>
      </c>
      <c r="H15" s="1">
        <v>-554.65330279199998</v>
      </c>
      <c r="I15" s="1">
        <v>-554.65326104200005</v>
      </c>
      <c r="J15" s="1">
        <v>-554.65354244299999</v>
      </c>
      <c r="K15" s="1">
        <v>-554.65338641899996</v>
      </c>
      <c r="L15" s="1">
        <v>-554.65361203199996</v>
      </c>
      <c r="M15" s="1">
        <v>-554.65351724200002</v>
      </c>
      <c r="N15" s="1">
        <v>-554.653242869</v>
      </c>
      <c r="O15" s="1">
        <v>-554.65315484999996</v>
      </c>
      <c r="P15" s="1">
        <v>-554.65348041599998</v>
      </c>
      <c r="Q15" s="1"/>
      <c r="R15" s="1"/>
    </row>
    <row r="16" spans="2:18">
      <c r="B16" s="1" t="s">
        <v>20</v>
      </c>
      <c r="C16" s="1">
        <v>-606.82504068599997</v>
      </c>
      <c r="D16" s="1">
        <v>-551.01197709099995</v>
      </c>
      <c r="E16" s="1">
        <v>-550.98630462799997</v>
      </c>
      <c r="F16" s="1">
        <v>-284.38914648600002</v>
      </c>
      <c r="G16" s="1">
        <v>-548.687817279</v>
      </c>
      <c r="H16" s="1">
        <v>-554.68227944800003</v>
      </c>
      <c r="I16" s="1">
        <v>-401.06847690199999</v>
      </c>
      <c r="J16" s="1">
        <v>-401.00526484900001</v>
      </c>
      <c r="K16" s="1">
        <v>-398.88906687299999</v>
      </c>
      <c r="L16" s="1">
        <v>-398.87207640000003</v>
      </c>
      <c r="M16" s="1">
        <v>-438.171551147</v>
      </c>
      <c r="N16" s="1">
        <v>-686.25139617900004</v>
      </c>
      <c r="O16" s="1">
        <v>-629.91410447400006</v>
      </c>
      <c r="P16" s="1">
        <v>-629.89561763999995</v>
      </c>
      <c r="Q16" s="1"/>
      <c r="R16" s="1"/>
    </row>
    <row r="17" spans="2:22">
      <c r="B17" s="1" t="s">
        <v>21</v>
      </c>
      <c r="C17" s="1">
        <v>-1161.49888014</v>
      </c>
      <c r="D17" s="1">
        <v>-1105.6713977500001</v>
      </c>
      <c r="E17" s="1">
        <v>-1105.6558988100001</v>
      </c>
      <c r="F17" s="1">
        <v>-839.04966653700001</v>
      </c>
      <c r="G17" s="1">
        <v>-1103.3631538699999</v>
      </c>
      <c r="H17" s="1">
        <v>-1109.33565058</v>
      </c>
      <c r="I17" s="1">
        <v>-955.72340487999998</v>
      </c>
      <c r="J17" s="1">
        <v>-955.66205308200006</v>
      </c>
      <c r="K17" s="1">
        <v>-953.551803135</v>
      </c>
      <c r="L17" s="1">
        <v>-953.54142023099996</v>
      </c>
      <c r="M17" s="1">
        <v>-992.83937268199998</v>
      </c>
      <c r="N17" s="1">
        <v>-1240.90521603</v>
      </c>
      <c r="O17" s="1">
        <v>-1184.5690854699999</v>
      </c>
      <c r="P17" s="1">
        <v>-1184.5585684299999</v>
      </c>
      <c r="Q17" s="1"/>
      <c r="R17" s="1" t="s">
        <v>29</v>
      </c>
    </row>
    <row r="18" spans="2:22">
      <c r="B18" s="1" t="s">
        <v>158</v>
      </c>
      <c r="C18" s="1">
        <f t="shared" ref="C18:P18" si="2">(C17-C16-C15)*627.5095</f>
        <v>-12.97374385227786</v>
      </c>
      <c r="D18" s="1">
        <f t="shared" si="2"/>
        <v>-3.9811361313473874</v>
      </c>
      <c r="E18" s="1">
        <f t="shared" si="2"/>
        <v>-10.264286470784185</v>
      </c>
      <c r="F18" s="1">
        <f t="shared" si="2"/>
        <v>-4.4647633505077735</v>
      </c>
      <c r="G18" s="1">
        <f t="shared" si="2"/>
        <v>-13.243583604858687</v>
      </c>
      <c r="H18" s="1">
        <f t="shared" si="2"/>
        <v>-4.2883999220176917E-2</v>
      </c>
      <c r="I18" s="1">
        <f t="shared" si="2"/>
        <v>-1.0460181758158582</v>
      </c>
      <c r="J18" s="1">
        <f t="shared" si="2"/>
        <v>-2.0367640600369241</v>
      </c>
      <c r="K18" s="1">
        <f t="shared" si="2"/>
        <v>-5.8671153060056245</v>
      </c>
      <c r="L18" s="1">
        <f t="shared" si="2"/>
        <v>-9.8718533245420748</v>
      </c>
      <c r="M18" s="1">
        <f t="shared" si="2"/>
        <v>-8.9760797482892976</v>
      </c>
      <c r="N18" s="1">
        <f t="shared" si="2"/>
        <v>-0.36206168631903984</v>
      </c>
      <c r="O18" s="1">
        <f t="shared" si="2"/>
        <v>-1.1459239633061686</v>
      </c>
      <c r="P18" s="1">
        <f t="shared" si="2"/>
        <v>-5.942749653545861</v>
      </c>
      <c r="Q18" s="1"/>
      <c r="R18" s="1">
        <f>SUM(C18:P18)</f>
        <v>-80.218963326856922</v>
      </c>
    </row>
    <row r="20" spans="2:22" ht="15" thickBot="1">
      <c r="B20" s="2" t="s">
        <v>146</v>
      </c>
      <c r="C20" s="19" t="s">
        <v>1</v>
      </c>
      <c r="D20" s="19" t="s">
        <v>2</v>
      </c>
      <c r="E20" s="19" t="s">
        <v>3</v>
      </c>
      <c r="F20" s="19" t="s">
        <v>4</v>
      </c>
      <c r="G20" s="19" t="s">
        <v>5</v>
      </c>
      <c r="H20" s="34" t="s">
        <v>6</v>
      </c>
      <c r="I20" s="19" t="s">
        <v>115</v>
      </c>
      <c r="J20" s="19" t="s">
        <v>8</v>
      </c>
      <c r="K20" s="19" t="s">
        <v>9</v>
      </c>
      <c r="L20" s="19" t="s">
        <v>10</v>
      </c>
      <c r="M20" s="19" t="s">
        <v>11</v>
      </c>
      <c r="N20" s="19" t="s">
        <v>12</v>
      </c>
      <c r="O20" s="19" t="s">
        <v>13</v>
      </c>
      <c r="P20" s="19" t="s">
        <v>14</v>
      </c>
      <c r="Q20" s="19" t="s">
        <v>15</v>
      </c>
      <c r="R20" s="19" t="s">
        <v>16</v>
      </c>
      <c r="S20" s="19" t="s">
        <v>17</v>
      </c>
      <c r="T20" s="19" t="s">
        <v>18</v>
      </c>
      <c r="U20" s="1"/>
      <c r="V20" s="1"/>
    </row>
    <row r="21" spans="2:22">
      <c r="B21" s="1" t="s">
        <v>19</v>
      </c>
      <c r="C21" s="1">
        <v>-556.23417277999999</v>
      </c>
      <c r="D21" s="1">
        <v>-556.23444749199996</v>
      </c>
      <c r="E21" s="1">
        <v>-556.23406281799998</v>
      </c>
      <c r="F21" s="1">
        <v>-556.23387959399997</v>
      </c>
      <c r="G21" s="1">
        <v>-556.23376115300005</v>
      </c>
      <c r="H21" s="35">
        <v>-556.23376849500005</v>
      </c>
      <c r="I21" s="1">
        <v>-556.23454975100003</v>
      </c>
      <c r="J21" s="1">
        <v>-556.23402358099997</v>
      </c>
      <c r="K21" s="1">
        <v>-556.23378457900003</v>
      </c>
      <c r="L21" s="1">
        <v>-556.23376523100001</v>
      </c>
      <c r="M21" s="1">
        <v>-556.233956756</v>
      </c>
      <c r="N21" s="1">
        <v>-556.23411351699997</v>
      </c>
      <c r="O21" s="1">
        <v>-556.23570162099998</v>
      </c>
      <c r="P21" s="1">
        <v>-556.23490539399995</v>
      </c>
      <c r="Q21" s="1">
        <v>-556.23376670599998</v>
      </c>
      <c r="R21" s="1">
        <v>-556.23376576199996</v>
      </c>
      <c r="S21" s="1">
        <v>-556.23376948700002</v>
      </c>
      <c r="T21" s="1">
        <v>-556.23565754599997</v>
      </c>
      <c r="U21" s="1"/>
      <c r="V21" s="1"/>
    </row>
    <row r="22" spans="2:22">
      <c r="B22" s="1" t="s">
        <v>20</v>
      </c>
      <c r="C22" s="1">
        <v>-721.849223478</v>
      </c>
      <c r="D22" s="1">
        <v>-531.68235587000004</v>
      </c>
      <c r="E22" s="1">
        <v>-441.58363709000002</v>
      </c>
      <c r="F22" s="1">
        <v>-441.57657596500002</v>
      </c>
      <c r="G22" s="1">
        <v>-441.59590002200002</v>
      </c>
      <c r="H22" s="35">
        <v>-441.58684404100001</v>
      </c>
      <c r="I22" s="1">
        <v>-441.587723439</v>
      </c>
      <c r="J22" s="1">
        <v>-554.69807054800003</v>
      </c>
      <c r="K22" s="1">
        <v>-554.68946609700004</v>
      </c>
      <c r="L22" s="1">
        <v>-554.67863643800001</v>
      </c>
      <c r="M22" s="1">
        <v>-629.91559307099999</v>
      </c>
      <c r="N22" s="1">
        <v>-629.91258375100006</v>
      </c>
      <c r="O22" s="1">
        <v>-629.91674001599995</v>
      </c>
      <c r="P22" s="1">
        <v>-629.91165353300005</v>
      </c>
      <c r="Q22" s="1">
        <v>-401.06824435200002</v>
      </c>
      <c r="R22" s="1">
        <v>-401.08281000199997</v>
      </c>
      <c r="S22" s="1">
        <v>-686.25108944900001</v>
      </c>
      <c r="T22" s="1">
        <v>-3351.3140917599999</v>
      </c>
      <c r="U22" s="1"/>
      <c r="V22" s="1"/>
    </row>
    <row r="23" spans="2:22">
      <c r="B23" s="1" t="s">
        <v>21</v>
      </c>
      <c r="C23" s="1">
        <v>-1278.0860721500001</v>
      </c>
      <c r="D23" s="1">
        <v>-1087.9191461800001</v>
      </c>
      <c r="E23" s="1">
        <v>-997.82457767100004</v>
      </c>
      <c r="F23" s="1">
        <v>-997.81138820399997</v>
      </c>
      <c r="G23" s="1">
        <v>-997.829398642</v>
      </c>
      <c r="H23" s="35">
        <v>-997.82191598099996</v>
      </c>
      <c r="I23" s="1">
        <v>-997.85367230700001</v>
      </c>
      <c r="J23" s="1">
        <v>-1110.9373110199999</v>
      </c>
      <c r="K23" s="1">
        <v>-1110.92789485</v>
      </c>
      <c r="L23" s="1">
        <v>-1110.91179289</v>
      </c>
      <c r="M23" s="1">
        <v>-1186.15156419</v>
      </c>
      <c r="N23" s="1">
        <v>-1186.1487459</v>
      </c>
      <c r="O23" s="1">
        <v>-1186.1633300799999</v>
      </c>
      <c r="P23" s="1">
        <v>-1186.1673872900001</v>
      </c>
      <c r="Q23" s="1">
        <v>-957.30168637999998</v>
      </c>
      <c r="R23" s="1">
        <v>-957.31790598500004</v>
      </c>
      <c r="S23" s="1">
        <v>-1242.4855386700001</v>
      </c>
      <c r="T23" s="1">
        <v>-3907.6289142300002</v>
      </c>
      <c r="U23" s="1"/>
      <c r="V23" s="1" t="s">
        <v>21</v>
      </c>
    </row>
    <row r="24" spans="2:22">
      <c r="B24" s="1" t="s">
        <v>158</v>
      </c>
      <c r="C24" s="1">
        <f t="shared" ref="C24:T24" si="3">(C23-C22-C21)*627.5095</f>
        <v>-1.679147651018073</v>
      </c>
      <c r="D24" s="1">
        <f t="shared" si="3"/>
        <v>-1.4701405518349699</v>
      </c>
      <c r="E24" s="1">
        <f t="shared" si="3"/>
        <v>-4.3158616212698764</v>
      </c>
      <c r="F24" s="1">
        <f t="shared" si="3"/>
        <v>-0.58524359757776345</v>
      </c>
      <c r="G24" s="1">
        <f t="shared" si="3"/>
        <v>0.16474195160635133</v>
      </c>
      <c r="H24" s="35">
        <f t="shared" si="3"/>
        <v>-0.81792412013248239</v>
      </c>
      <c r="I24" s="1">
        <f t="shared" si="3"/>
        <v>-19.703244209097761</v>
      </c>
      <c r="J24" s="1">
        <f t="shared" si="3"/>
        <v>-3.273648662913156</v>
      </c>
      <c r="K24" s="1">
        <f t="shared" si="3"/>
        <v>-2.9142633046301847</v>
      </c>
      <c r="L24" s="1">
        <f t="shared" si="3"/>
        <v>0.38201460590287106</v>
      </c>
      <c r="M24" s="1">
        <f t="shared" si="3"/>
        <v>-1.2640319189845997</v>
      </c>
      <c r="N24" s="1">
        <f t="shared" si="3"/>
        <v>-1.2855360419845943</v>
      </c>
      <c r="O24" s="1">
        <f t="shared" si="3"/>
        <v>-6.8326014227078193</v>
      </c>
      <c r="P24" s="1">
        <f t="shared" si="3"/>
        <v>-13.069995651997347</v>
      </c>
      <c r="Q24" s="1">
        <f t="shared" si="3"/>
        <v>0.2037385294934739</v>
      </c>
      <c r="R24" s="1">
        <f t="shared" si="3"/>
        <v>-0.83472631466409453</v>
      </c>
      <c r="S24" s="1">
        <f t="shared" si="3"/>
        <v>-0.42653954251883336</v>
      </c>
      <c r="T24" s="1">
        <f t="shared" si="3"/>
        <v>-49.676741876990121</v>
      </c>
      <c r="U24" s="1"/>
      <c r="V24" s="1">
        <f>SUM(C24:T24)</f>
        <v>-107.39915140131897</v>
      </c>
    </row>
    <row r="26" spans="2:22" ht="15" thickBot="1">
      <c r="B26" s="12" t="s">
        <v>147</v>
      </c>
      <c r="C26" s="13" t="s">
        <v>80</v>
      </c>
      <c r="D26" s="18" t="s">
        <v>51</v>
      </c>
      <c r="E26" s="13" t="s">
        <v>52</v>
      </c>
      <c r="F26" s="13" t="s">
        <v>81</v>
      </c>
      <c r="G26" s="13" t="s">
        <v>45</v>
      </c>
      <c r="H26" s="13" t="s">
        <v>23</v>
      </c>
      <c r="I26" s="13" t="s">
        <v>58</v>
      </c>
      <c r="J26" s="13" t="s">
        <v>82</v>
      </c>
      <c r="K26" s="13" t="s">
        <v>77</v>
      </c>
      <c r="L26" s="13" t="s">
        <v>83</v>
      </c>
      <c r="M26" s="13" t="s">
        <v>15</v>
      </c>
      <c r="N26" s="14" t="s">
        <v>17</v>
      </c>
      <c r="O26" s="14" t="s">
        <v>84</v>
      </c>
      <c r="P26" s="13" t="s">
        <v>38</v>
      </c>
      <c r="Q26" s="13" t="s">
        <v>39</v>
      </c>
      <c r="R26" s="10"/>
      <c r="S26" s="10"/>
    </row>
    <row r="27" spans="2:22">
      <c r="B27" s="15" t="s">
        <v>19</v>
      </c>
      <c r="C27" s="16">
        <v>-609.26806211999997</v>
      </c>
      <c r="D27" s="10">
        <v>-609.267313672</v>
      </c>
      <c r="E27" s="16">
        <v>-609.26755670099999</v>
      </c>
      <c r="F27" s="16">
        <v>-609.26775294599997</v>
      </c>
      <c r="G27" s="16">
        <v>-609.26752830999999</v>
      </c>
      <c r="H27" s="16">
        <v>-609.26737804599998</v>
      </c>
      <c r="I27" s="16">
        <v>-609.26914780499999</v>
      </c>
      <c r="J27" s="16">
        <v>-609.268205459</v>
      </c>
      <c r="K27" s="16">
        <v>-609.26751850599999</v>
      </c>
      <c r="L27" s="16">
        <v>-609.26821322399996</v>
      </c>
      <c r="M27" s="16">
        <v>-609.26765977000002</v>
      </c>
      <c r="N27" s="15">
        <v>-609.26769009300006</v>
      </c>
      <c r="O27" s="15">
        <v>-609.26765059399997</v>
      </c>
      <c r="P27" s="16">
        <v>-609.267324562</v>
      </c>
      <c r="Q27" s="16">
        <v>-609.26732272200002</v>
      </c>
      <c r="R27" s="10"/>
      <c r="S27" s="10"/>
    </row>
    <row r="28" spans="2:22">
      <c r="B28" s="15" t="s">
        <v>20</v>
      </c>
      <c r="C28" s="16">
        <v>-492.35068352000002</v>
      </c>
      <c r="D28" s="10">
        <v>-492.35141009500001</v>
      </c>
      <c r="E28" s="16">
        <v>-511.69287839700002</v>
      </c>
      <c r="F28" s="16">
        <v>-511.69035244899999</v>
      </c>
      <c r="G28" s="16">
        <v>-551.00178579299995</v>
      </c>
      <c r="H28" s="16">
        <v>-441.595178223</v>
      </c>
      <c r="I28" s="16">
        <v>-497.28484979699999</v>
      </c>
      <c r="J28" s="16">
        <v>-199.20903524600001</v>
      </c>
      <c r="K28" s="16">
        <v>-800.470188291</v>
      </c>
      <c r="L28" s="16">
        <v>-800.45477225599996</v>
      </c>
      <c r="M28" s="16">
        <v>-401.08823657300002</v>
      </c>
      <c r="N28" s="15">
        <v>-686.25040125800001</v>
      </c>
      <c r="O28" s="15">
        <v>-686.25201732000005</v>
      </c>
      <c r="P28" s="16">
        <v>-402.29393748400003</v>
      </c>
      <c r="Q28" s="16">
        <v>-402.27932870699999</v>
      </c>
      <c r="R28" s="10"/>
      <c r="S28" s="10"/>
    </row>
    <row r="29" spans="2:22">
      <c r="B29" s="15" t="s">
        <v>21</v>
      </c>
      <c r="C29" s="16">
        <v>-1101.6696801400001</v>
      </c>
      <c r="D29" s="10">
        <v>-1101.6198147800001</v>
      </c>
      <c r="E29" s="16">
        <v>-1120.7943430600001</v>
      </c>
      <c r="F29" s="16">
        <v>-1120.78037509</v>
      </c>
      <c r="G29" s="16">
        <v>-1160.11285049</v>
      </c>
      <c r="H29" s="16">
        <v>-1050.8675478499999</v>
      </c>
      <c r="I29" s="16">
        <v>-1106.8528449999999</v>
      </c>
      <c r="J29" s="16">
        <v>-809.24273077500004</v>
      </c>
      <c r="K29" s="16">
        <v>-1409.7523064500001</v>
      </c>
      <c r="L29" s="16">
        <v>-1409.7240966899999</v>
      </c>
      <c r="M29" s="16">
        <v>-1010.36679713</v>
      </c>
      <c r="N29" s="15">
        <v>-1295.52492151</v>
      </c>
      <c r="O29" s="10">
        <v>-1295.5161995799999</v>
      </c>
      <c r="P29" s="16">
        <v>-1011.56284196</v>
      </c>
      <c r="Q29" s="16">
        <v>-1011.54759348</v>
      </c>
      <c r="R29" s="10"/>
      <c r="S29" s="15" t="s">
        <v>29</v>
      </c>
    </row>
    <row r="30" spans="2:22">
      <c r="B30" s="15" t="s">
        <v>158</v>
      </c>
      <c r="C30" s="17">
        <f t="shared" ref="C30:Q30" si="4">(C29-C28-C27)*627.5095</f>
        <v>-31.961882627774727</v>
      </c>
      <c r="D30" s="17">
        <f t="shared" si="4"/>
        <v>-0.68462102216357734</v>
      </c>
      <c r="E30" s="17">
        <f t="shared" si="4"/>
        <v>104.22433171928211</v>
      </c>
      <c r="F30" s="17">
        <f t="shared" si="4"/>
        <v>111.52745482536899</v>
      </c>
      <c r="G30" s="17">
        <f t="shared" si="4"/>
        <v>98.182403561769789</v>
      </c>
      <c r="H30" s="17">
        <f t="shared" si="4"/>
        <v>-3.1322644975276304</v>
      </c>
      <c r="I30" s="17">
        <f t="shared" si="4"/>
        <v>-187.52958129522273</v>
      </c>
      <c r="J30" s="17">
        <f t="shared" si="4"/>
        <v>-480.35229108069973</v>
      </c>
      <c r="K30" s="17">
        <f t="shared" si="4"/>
        <v>-9.1614209542778298</v>
      </c>
      <c r="L30" s="17">
        <f t="shared" si="4"/>
        <v>-0.69729483148017912</v>
      </c>
      <c r="M30" s="17">
        <f t="shared" si="4"/>
        <v>-6.8403473999568334</v>
      </c>
      <c r="N30" s="17">
        <f t="shared" si="4"/>
        <v>-4.2859896589768871</v>
      </c>
      <c r="O30" s="17">
        <f t="shared" si="4"/>
        <v>2.1764125342381502</v>
      </c>
      <c r="P30" s="17">
        <f t="shared" si="4"/>
        <v>-0.99141104417667003</v>
      </c>
      <c r="Q30" s="17">
        <f t="shared" si="4"/>
        <v>-0.5911459520084652</v>
      </c>
      <c r="R30" s="10"/>
      <c r="S30" s="15">
        <f>SUM(C30:Q30)</f>
        <v>-410.11764772360624</v>
      </c>
    </row>
    <row r="32" spans="2:22" ht="15" thickBot="1">
      <c r="B32" s="12" t="s">
        <v>150</v>
      </c>
      <c r="C32" s="44" t="s">
        <v>80</v>
      </c>
      <c r="D32" s="47" t="s">
        <v>51</v>
      </c>
      <c r="E32" s="13" t="s">
        <v>52</v>
      </c>
      <c r="F32" s="44" t="s">
        <v>81</v>
      </c>
      <c r="G32" s="13" t="s">
        <v>45</v>
      </c>
      <c r="H32" s="13" t="s">
        <v>23</v>
      </c>
      <c r="I32" s="13" t="s">
        <v>58</v>
      </c>
      <c r="J32" s="13" t="s">
        <v>82</v>
      </c>
      <c r="K32" s="44" t="s">
        <v>77</v>
      </c>
      <c r="L32" s="13" t="s">
        <v>83</v>
      </c>
      <c r="M32" s="13" t="s">
        <v>15</v>
      </c>
      <c r="N32" s="14" t="s">
        <v>17</v>
      </c>
      <c r="O32" s="49" t="s">
        <v>84</v>
      </c>
      <c r="P32" s="13" t="s">
        <v>38</v>
      </c>
      <c r="Q32" s="13" t="s">
        <v>39</v>
      </c>
      <c r="R32" s="10"/>
      <c r="S32" s="10"/>
    </row>
    <row r="33" spans="2:27">
      <c r="B33" s="15" t="s">
        <v>19</v>
      </c>
      <c r="C33" s="45">
        <v>-589.31869015699999</v>
      </c>
      <c r="D33" s="48">
        <v>-589.31859971899996</v>
      </c>
      <c r="E33" s="16">
        <v>-589.31913825699996</v>
      </c>
      <c r="F33" s="45">
        <v>-589.31869015699999</v>
      </c>
      <c r="G33" s="16">
        <v>-589.31949168899996</v>
      </c>
      <c r="H33" s="16">
        <v>-589.32144291199995</v>
      </c>
      <c r="I33" s="16">
        <v>-589.31984393300002</v>
      </c>
      <c r="J33" s="16">
        <v>-589.32009081800004</v>
      </c>
      <c r="K33" s="45">
        <v>-589.31869015699999</v>
      </c>
      <c r="L33" s="16">
        <v>-589.31986408299997</v>
      </c>
      <c r="M33" s="16">
        <v>-589.32055383800002</v>
      </c>
      <c r="N33" s="15">
        <v>-589.31973916300001</v>
      </c>
      <c r="O33" s="50">
        <v>-589.31869015699999</v>
      </c>
      <c r="P33" s="16">
        <v>-589.31960663799998</v>
      </c>
      <c r="Q33" s="16">
        <v>-589.32077545799996</v>
      </c>
      <c r="R33" s="10"/>
      <c r="S33" s="10"/>
    </row>
    <row r="34" spans="2:27">
      <c r="B34" s="15" t="s">
        <v>20</v>
      </c>
      <c r="C34" s="45">
        <v>-492.35152876699999</v>
      </c>
      <c r="D34" s="48">
        <v>-492.35077809000001</v>
      </c>
      <c r="E34" s="16">
        <v>-511.69112082200002</v>
      </c>
      <c r="F34" s="45">
        <v>-511.69153631199998</v>
      </c>
      <c r="G34" s="16">
        <v>-551.52346864399999</v>
      </c>
      <c r="H34" s="16">
        <v>-441.59574601899999</v>
      </c>
      <c r="I34" s="16">
        <v>-497.27433025099998</v>
      </c>
      <c r="J34" s="16">
        <v>-199.209084002</v>
      </c>
      <c r="K34" s="45">
        <v>-800.47001630800003</v>
      </c>
      <c r="L34" s="16">
        <v>-800.45592237200003</v>
      </c>
      <c r="M34" s="16">
        <v>-401.08523036600002</v>
      </c>
      <c r="N34" s="15">
        <v>-686.25059974800001</v>
      </c>
      <c r="O34" s="50">
        <v>-686.25222657699999</v>
      </c>
      <c r="P34" s="16">
        <v>-402.29401223999997</v>
      </c>
      <c r="Q34" s="16">
        <v>-402.26957278499998</v>
      </c>
      <c r="R34" s="10"/>
      <c r="S34" s="10"/>
    </row>
    <row r="35" spans="2:27">
      <c r="B35" s="15" t="s">
        <v>21</v>
      </c>
      <c r="C35" s="45">
        <v>-1081.7264779499999</v>
      </c>
      <c r="D35" s="48">
        <v>-1081.6762415999999</v>
      </c>
      <c r="E35" s="16">
        <v>-1100.8003644800001</v>
      </c>
      <c r="F35" s="45">
        <v>-1100.80111558</v>
      </c>
      <c r="G35" s="16">
        <v>-1140.94551486</v>
      </c>
      <c r="H35" s="16">
        <v>-1030.92328845</v>
      </c>
      <c r="I35" s="16">
        <v>-1086.9256404299999</v>
      </c>
      <c r="J35" s="16">
        <v>-789.49009980000005</v>
      </c>
      <c r="K35" s="45">
        <v>-1389.7965153</v>
      </c>
      <c r="L35" s="16">
        <v>-1389.7798114699999</v>
      </c>
      <c r="M35" s="16">
        <v>-990.41727426299997</v>
      </c>
      <c r="N35" s="15">
        <v>-1275.58641547</v>
      </c>
      <c r="O35" s="48">
        <v>-1275.5771179200001</v>
      </c>
      <c r="P35" s="16">
        <v>-991.62010399799999</v>
      </c>
      <c r="Q35" s="16">
        <v>-991.59313981000003</v>
      </c>
      <c r="R35" s="10"/>
      <c r="S35" s="15" t="s">
        <v>29</v>
      </c>
    </row>
    <row r="36" spans="2:27">
      <c r="B36" s="15" t="s">
        <v>158</v>
      </c>
      <c r="C36" s="46">
        <f t="shared" ref="C36:Q36" si="5">(C35-C34-C33)*627.5095</f>
        <v>-35.303073275688611</v>
      </c>
      <c r="D36" s="46">
        <f t="shared" si="5"/>
        <v>-4.3070940585149229</v>
      </c>
      <c r="E36" s="17">
        <f t="shared" si="5"/>
        <v>131.71085487111586</v>
      </c>
      <c r="F36" s="46">
        <f t="shared" si="5"/>
        <v>131.21906940090187</v>
      </c>
      <c r="G36" s="17">
        <f t="shared" si="5"/>
        <v>-64.353939960539179</v>
      </c>
      <c r="H36" s="17">
        <f t="shared" si="5"/>
        <v>-3.8275061179501102</v>
      </c>
      <c r="I36" s="17">
        <f t="shared" si="5"/>
        <v>-207.99821829425991</v>
      </c>
      <c r="J36" s="17">
        <f t="shared" si="5"/>
        <v>-602.98955373728415</v>
      </c>
      <c r="K36" s="46">
        <f t="shared" si="5"/>
        <v>-4.900118146427249</v>
      </c>
      <c r="L36" s="17">
        <f t="shared" si="5"/>
        <v>-2.5257351500866743</v>
      </c>
      <c r="M36" s="17">
        <f t="shared" si="5"/>
        <v>-7.2101211780135426</v>
      </c>
      <c r="N36" s="17">
        <f t="shared" si="5"/>
        <v>-10.088193499809414</v>
      </c>
      <c r="O36" s="46">
        <f t="shared" si="5"/>
        <v>-3.8913031263373452</v>
      </c>
      <c r="P36" s="17">
        <f t="shared" si="5"/>
        <v>-4.0694744086983885</v>
      </c>
      <c r="Q36" s="17">
        <f t="shared" si="5"/>
        <v>-1.7517348124773782</v>
      </c>
      <c r="R36" s="10"/>
      <c r="S36" s="15">
        <f>SUM(C36:Q36)</f>
        <v>-690.28614149406928</v>
      </c>
    </row>
    <row r="37" spans="2:27">
      <c r="J37" t="s">
        <v>156</v>
      </c>
    </row>
    <row r="38" spans="2:27" ht="15" thickBot="1">
      <c r="B38" s="2" t="s">
        <v>151</v>
      </c>
      <c r="C38" s="3" t="s">
        <v>44</v>
      </c>
      <c r="D38" s="3" t="s">
        <v>45</v>
      </c>
      <c r="E38" s="3" t="s">
        <v>46</v>
      </c>
      <c r="F38" s="3" t="s">
        <v>65</v>
      </c>
      <c r="G38" s="3" t="s">
        <v>32</v>
      </c>
      <c r="H38" s="3" t="s">
        <v>33</v>
      </c>
      <c r="I38" s="3" t="s">
        <v>66</v>
      </c>
      <c r="J38" s="3" t="s">
        <v>57</v>
      </c>
      <c r="K38" s="18" t="s">
        <v>67</v>
      </c>
      <c r="L38" s="3" t="s">
        <v>23</v>
      </c>
      <c r="M38" s="3" t="s">
        <v>6</v>
      </c>
      <c r="N38" s="3" t="s">
        <v>7</v>
      </c>
      <c r="O38" s="3" t="s">
        <v>8</v>
      </c>
      <c r="P38" s="3" t="s">
        <v>68</v>
      </c>
      <c r="Q38" s="3" t="s">
        <v>15</v>
      </c>
      <c r="R38" s="3" t="s">
        <v>36</v>
      </c>
      <c r="S38" s="3" t="s">
        <v>47</v>
      </c>
      <c r="T38" s="3" t="s">
        <v>69</v>
      </c>
      <c r="U38" s="3" t="s">
        <v>42</v>
      </c>
      <c r="V38" s="3" t="s">
        <v>17</v>
      </c>
      <c r="W38" s="3" t="s">
        <v>11</v>
      </c>
      <c r="X38" s="3" t="s">
        <v>12</v>
      </c>
      <c r="Y38" s="3" t="s">
        <v>38</v>
      </c>
      <c r="Z38" s="1"/>
      <c r="AA38" s="1"/>
    </row>
    <row r="39" spans="2:27">
      <c r="B39" s="1" t="s">
        <v>19</v>
      </c>
      <c r="C39" s="1">
        <v>-629.87126899800001</v>
      </c>
      <c r="D39" s="1">
        <v>-629.87268626599996</v>
      </c>
      <c r="E39" s="1">
        <v>-629.87129194600004</v>
      </c>
      <c r="F39" s="1">
        <v>-629.87167589800003</v>
      </c>
      <c r="G39" s="1">
        <v>-629.87154949299997</v>
      </c>
      <c r="H39" s="1">
        <v>-629.87128421900002</v>
      </c>
      <c r="I39" s="1">
        <v>-629.87163116800002</v>
      </c>
      <c r="J39" s="1">
        <v>-629.87207186800003</v>
      </c>
      <c r="K39" s="10">
        <v>-629.87303224899995</v>
      </c>
      <c r="L39" s="1">
        <v>-629.871288746</v>
      </c>
      <c r="M39" s="1">
        <v>-629.87178873899995</v>
      </c>
      <c r="N39" s="1">
        <v>-629.87184728800003</v>
      </c>
      <c r="O39" s="1">
        <v>-629.87221887099997</v>
      </c>
      <c r="P39" s="1">
        <v>-629.87126697099995</v>
      </c>
      <c r="Q39" s="1">
        <v>-629.87187649800001</v>
      </c>
      <c r="R39" s="1">
        <v>-629.87129194900001</v>
      </c>
      <c r="S39" s="1">
        <v>-629.87128564199998</v>
      </c>
      <c r="T39" s="1">
        <v>-629.87126986199996</v>
      </c>
      <c r="U39" s="1">
        <v>-629.87173516999997</v>
      </c>
      <c r="V39" s="1">
        <v>-629.87135682300004</v>
      </c>
      <c r="W39" s="1">
        <v>-629.87129363899999</v>
      </c>
      <c r="X39" s="1">
        <v>-629.87231270400002</v>
      </c>
      <c r="Y39" s="1">
        <v>-629.87201139900003</v>
      </c>
      <c r="Z39" s="1"/>
      <c r="AA39" s="1"/>
    </row>
    <row r="40" spans="2:27">
      <c r="B40" s="1" t="s">
        <v>20</v>
      </c>
      <c r="C40" s="1">
        <v>-606.817037357</v>
      </c>
      <c r="D40" s="1">
        <v>-551.52764356600005</v>
      </c>
      <c r="E40" s="1">
        <v>-550.97414138800002</v>
      </c>
      <c r="F40" s="1">
        <v>-550.97841687499999</v>
      </c>
      <c r="G40" s="1">
        <v>-284.36525360500002</v>
      </c>
      <c r="H40" s="1">
        <v>-284.38255064700002</v>
      </c>
      <c r="I40" s="1">
        <v>-548.66211633</v>
      </c>
      <c r="J40" s="1">
        <v>-548.68431260399996</v>
      </c>
      <c r="K40" s="10">
        <v>-1262.5542403500001</v>
      </c>
      <c r="L40" s="1">
        <v>-441.57744058399999</v>
      </c>
      <c r="M40" s="1">
        <v>-441.57202308500001</v>
      </c>
      <c r="N40" s="1">
        <v>-441.55826807900002</v>
      </c>
      <c r="O40" s="1">
        <v>-554.66913281200004</v>
      </c>
      <c r="P40" s="1">
        <v>-554.68254796899998</v>
      </c>
      <c r="Q40" s="1">
        <v>-401.06795279099998</v>
      </c>
      <c r="R40" s="1">
        <v>-398.8715661</v>
      </c>
      <c r="S40" s="1">
        <v>-398.87626480699998</v>
      </c>
      <c r="T40" s="1">
        <v>-398.88715465899998</v>
      </c>
      <c r="U40" s="1">
        <v>-438.20529422300001</v>
      </c>
      <c r="V40" s="1">
        <v>-686.236320428</v>
      </c>
      <c r="W40" s="1">
        <v>-629.91397253599996</v>
      </c>
      <c r="X40" s="1">
        <v>-629.89299535600003</v>
      </c>
      <c r="Y40" s="1">
        <v>-402.29322724600001</v>
      </c>
      <c r="Z40" s="1"/>
      <c r="AA40" s="1"/>
    </row>
    <row r="41" spans="2:27">
      <c r="B41" s="1" t="s">
        <v>21</v>
      </c>
      <c r="C41" s="1">
        <v>-1236.6984199799999</v>
      </c>
      <c r="D41" s="1">
        <v>-1181.43302761</v>
      </c>
      <c r="E41" s="1">
        <v>-1180.8380904400001</v>
      </c>
      <c r="F41" s="1">
        <v>-1180.84514167</v>
      </c>
      <c r="G41" s="1">
        <v>-914.246089256</v>
      </c>
      <c r="H41" s="1">
        <v>-914.25345696199997</v>
      </c>
      <c r="I41" s="1">
        <v>-1178.52921455</v>
      </c>
      <c r="J41" s="1">
        <v>-1178.5485572099999</v>
      </c>
      <c r="K41" s="10">
        <v>-1892.6768247800001</v>
      </c>
      <c r="L41" s="1">
        <v>-1071.44844732</v>
      </c>
      <c r="M41" s="1">
        <v>-1071.44693061</v>
      </c>
      <c r="N41" s="1">
        <v>-1071.4418271699999</v>
      </c>
      <c r="O41" s="1">
        <v>-1184.5443478499999</v>
      </c>
      <c r="P41" s="1">
        <v>-1184.5538111200001</v>
      </c>
      <c r="Q41" s="1">
        <v>-1030.9435195399999</v>
      </c>
      <c r="R41" s="1">
        <v>-1028.74426481</v>
      </c>
      <c r="S41" s="1">
        <v>-1028.7468068799999</v>
      </c>
      <c r="T41" s="1">
        <v>-1028.75866148</v>
      </c>
      <c r="U41" s="1">
        <v>-1068.0848010899999</v>
      </c>
      <c r="V41" s="1">
        <v>-1316.10772815</v>
      </c>
      <c r="W41" s="1">
        <v>-1259.78333531</v>
      </c>
      <c r="X41" s="1">
        <v>-1259.77462466</v>
      </c>
      <c r="Y41" s="1">
        <v>-1032.16511094</v>
      </c>
      <c r="Z41" s="10"/>
      <c r="AA41" s="1" t="s">
        <v>21</v>
      </c>
    </row>
    <row r="42" spans="2:27">
      <c r="B42" s="1" t="s">
        <v>158</v>
      </c>
      <c r="C42" s="1">
        <f t="shared" ref="C42:Y42" si="6">(C41-C40-C39)*627.5095</f>
        <v>-6.3463957668855375</v>
      </c>
      <c r="D42" s="1">
        <f t="shared" si="6"/>
        <v>-20.518166323854885</v>
      </c>
      <c r="E42" s="1">
        <f t="shared" si="6"/>
        <v>4.6077357424778054</v>
      </c>
      <c r="F42" s="1">
        <f t="shared" si="6"/>
        <v>3.1068641680118088</v>
      </c>
      <c r="G42" s="1">
        <f t="shared" si="6"/>
        <v>-5.8271523635066362</v>
      </c>
      <c r="H42" s="1">
        <f t="shared" si="6"/>
        <v>0.23713835012620291</v>
      </c>
      <c r="I42" s="1">
        <f t="shared" si="6"/>
        <v>2.8444679330180058</v>
      </c>
      <c r="J42" s="1">
        <f t="shared" si="6"/>
        <v>4.9116812640465115</v>
      </c>
      <c r="K42" s="1">
        <f t="shared" si="6"/>
        <v>-156.5963643232275</v>
      </c>
      <c r="L42" s="1">
        <f t="shared" si="6"/>
        <v>0.17696395408124016</v>
      </c>
      <c r="M42" s="1">
        <f t="shared" si="6"/>
        <v>-1.9570678435126574</v>
      </c>
      <c r="N42" s="1">
        <f t="shared" si="6"/>
        <v>-7.3492676445018921</v>
      </c>
      <c r="O42" s="1">
        <f t="shared" si="6"/>
        <v>-1.8801232560101755</v>
      </c>
      <c r="P42" s="1">
        <f t="shared" si="6"/>
        <v>2.3970861940600797E-3</v>
      </c>
      <c r="Q42" s="1">
        <f t="shared" si="6"/>
        <v>-2.3156675598633769</v>
      </c>
      <c r="R42" s="1">
        <f t="shared" si="6"/>
        <v>-0.88275589172847635</v>
      </c>
      <c r="S42" s="1">
        <f t="shared" si="6"/>
        <v>0.46659661144615067</v>
      </c>
      <c r="T42" s="1">
        <f t="shared" si="6"/>
        <v>-0.1486940236497806</v>
      </c>
      <c r="U42" s="1">
        <f t="shared" si="6"/>
        <v>-4.8768136985919046</v>
      </c>
      <c r="V42" s="1">
        <f t="shared" si="6"/>
        <v>-3.1939605987896698E-2</v>
      </c>
      <c r="W42" s="1">
        <f t="shared" si="6"/>
        <v>1.2116361306942682</v>
      </c>
      <c r="X42" s="1">
        <f t="shared" si="6"/>
        <v>-5.8462550076498445</v>
      </c>
      <c r="Y42" s="1">
        <f t="shared" si="6"/>
        <v>8.0136100740227215E-2</v>
      </c>
      <c r="Z42" s="10"/>
      <c r="AA42" s="1">
        <f>SUM(C42:X42)</f>
        <v>-197.01118206887446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BA4D-221A-428D-ACE8-48C813CECA11}">
  <dimension ref="B2:O39"/>
  <sheetViews>
    <sheetView workbookViewId="0"/>
  </sheetViews>
  <sheetFormatPr defaultRowHeight="14.5"/>
  <cols>
    <col min="2" max="2" width="14.7265625" customWidth="1"/>
    <col min="3" max="8" width="12.453125" bestFit="1" customWidth="1"/>
    <col min="9" max="9" width="9.1796875" customWidth="1"/>
    <col min="10" max="11" width="14" bestFit="1" customWidth="1"/>
    <col min="12" max="12" width="12.453125" bestFit="1" customWidth="1"/>
    <col min="13" max="13" width="8.1796875" customWidth="1"/>
    <col min="14" max="14" width="11" bestFit="1" customWidth="1"/>
  </cols>
  <sheetData>
    <row r="2" spans="2:15" ht="15" thickBot="1">
      <c r="B2" s="2" t="s">
        <v>118</v>
      </c>
      <c r="C2" s="3" t="s">
        <v>31</v>
      </c>
      <c r="D2" s="3" t="s">
        <v>52</v>
      </c>
      <c r="E2" s="3" t="s">
        <v>45</v>
      </c>
      <c r="F2" s="3" t="s">
        <v>35</v>
      </c>
      <c r="G2" s="3" t="s">
        <v>57</v>
      </c>
      <c r="H2" s="3" t="s">
        <v>58</v>
      </c>
      <c r="I2" s="3" t="s">
        <v>8</v>
      </c>
      <c r="J2" s="3" t="s">
        <v>9</v>
      </c>
      <c r="K2" s="3" t="s">
        <v>10</v>
      </c>
      <c r="L2" s="3" t="s">
        <v>15</v>
      </c>
      <c r="M2" s="1"/>
      <c r="N2" s="1"/>
    </row>
    <row r="3" spans="2:15">
      <c r="B3" s="1" t="s">
        <v>19</v>
      </c>
      <c r="C3" s="23">
        <v>-515.59591189059995</v>
      </c>
      <c r="D3" s="23">
        <v>-515.59750396149002</v>
      </c>
      <c r="E3" s="23">
        <v>-515.59809921086003</v>
      </c>
      <c r="F3" s="23">
        <v>-515.59878407216002</v>
      </c>
      <c r="G3" s="23">
        <v>-515.59682367138998</v>
      </c>
      <c r="H3" s="23">
        <v>-515.60091862779996</v>
      </c>
      <c r="I3" s="23">
        <v>-515.59875312127997</v>
      </c>
      <c r="J3" s="23">
        <v>-515.60056285106998</v>
      </c>
      <c r="K3" s="23">
        <v>-515.59746344938003</v>
      </c>
      <c r="L3" s="23">
        <v>-515.59588019686998</v>
      </c>
      <c r="M3" s="1"/>
      <c r="N3" s="1"/>
    </row>
    <row r="4" spans="2:15">
      <c r="B4" s="1" t="s">
        <v>20</v>
      </c>
      <c r="C4" s="23">
        <v>-322.89242270732001</v>
      </c>
      <c r="D4" s="23">
        <v>-510.57089427753999</v>
      </c>
      <c r="E4" s="23">
        <v>-549.73119004916998</v>
      </c>
      <c r="F4" s="23">
        <v>-547.35760021424005</v>
      </c>
      <c r="G4" s="23">
        <v>-547.74596407788999</v>
      </c>
      <c r="H4" s="23">
        <v>-496.03250916179002</v>
      </c>
      <c r="I4" s="23">
        <v>-553.30168514106003</v>
      </c>
      <c r="J4" s="23">
        <v>-553.30325944251001</v>
      </c>
      <c r="K4" s="23">
        <v>-553.30392078778004</v>
      </c>
      <c r="L4" s="23">
        <v>-400.09572243353</v>
      </c>
      <c r="M4" s="1"/>
      <c r="N4" s="1" t="s">
        <v>119</v>
      </c>
    </row>
    <row r="5" spans="2:15">
      <c r="B5" s="1" t="s">
        <v>21</v>
      </c>
      <c r="C5" s="23">
        <v>-838.48938849893</v>
      </c>
      <c r="D5" s="23">
        <v>-1026.3596135343</v>
      </c>
      <c r="E5" s="23">
        <v>-1065.4651792013001</v>
      </c>
      <c r="F5" s="23">
        <v>-1062.9810312743</v>
      </c>
      <c r="G5" s="23">
        <v>-1063.2705443242</v>
      </c>
      <c r="H5" s="23">
        <v>-1011.5961256115</v>
      </c>
      <c r="I5" s="23">
        <v>-1068.9147164584001</v>
      </c>
      <c r="J5" s="23">
        <v>-1068.9097961742</v>
      </c>
      <c r="K5" s="23">
        <v>-1068.9042839343001</v>
      </c>
      <c r="L5" s="23">
        <v>-915.69186238781003</v>
      </c>
      <c r="M5" s="1"/>
      <c r="N5" s="1" t="s">
        <v>21</v>
      </c>
    </row>
    <row r="6" spans="2:15">
      <c r="B6" s="1" t="s">
        <v>158</v>
      </c>
      <c r="C6" s="7">
        <f>(C5-C4-C3)*627.5095</f>
        <v>-0.66133289589459421</v>
      </c>
      <c r="D6" s="7">
        <f>(D5-D4-D3)*627.5095</f>
        <v>-119.98941432723795</v>
      </c>
      <c r="E6" s="7">
        <f>(E5-E4-E3)*627.5095</f>
        <v>-85.272229101416869</v>
      </c>
      <c r="F6" s="7">
        <f t="shared" ref="F6:K6" si="0">(F5-F4-F3)*627.5095</f>
        <v>-15.466219053589748</v>
      </c>
      <c r="G6" s="7">
        <f>(G5-G4-G3)*627.5095</f>
        <v>45.333435550195851</v>
      </c>
      <c r="H6" s="7">
        <f t="shared" si="0"/>
        <v>23.4074711221234</v>
      </c>
      <c r="I6" s="7">
        <f t="shared" si="0"/>
        <v>-8.9597036705779338</v>
      </c>
      <c r="J6" s="7">
        <f t="shared" si="0"/>
        <v>-3.7486668409097832</v>
      </c>
      <c r="K6" s="7">
        <f t="shared" si="0"/>
        <v>-1.8195875024963368</v>
      </c>
      <c r="L6" s="7">
        <f>(L5-L4-L3)*627.5095</f>
        <v>-0.16300024250122636</v>
      </c>
      <c r="M6" s="7"/>
      <c r="N6" s="7">
        <f>SUM(C6:L6)</f>
        <v>-167.3392469623052</v>
      </c>
    </row>
    <row r="8" spans="2:15" ht="15" thickBot="1">
      <c r="B8" s="12" t="s">
        <v>90</v>
      </c>
      <c r="C8" s="19" t="s">
        <v>31</v>
      </c>
      <c r="D8" s="19" t="s">
        <v>52</v>
      </c>
      <c r="E8" s="19" t="s">
        <v>45</v>
      </c>
      <c r="F8" s="19" t="s">
        <v>35</v>
      </c>
      <c r="G8" s="19" t="s">
        <v>57</v>
      </c>
      <c r="H8" s="19" t="s">
        <v>58</v>
      </c>
      <c r="I8" s="19" t="s">
        <v>8</v>
      </c>
      <c r="J8" s="19" t="s">
        <v>9</v>
      </c>
      <c r="K8" s="19" t="s">
        <v>10</v>
      </c>
      <c r="L8" s="19" t="s">
        <v>15</v>
      </c>
      <c r="M8" s="15"/>
      <c r="N8" s="15"/>
    </row>
    <row r="9" spans="2:15">
      <c r="B9" s="15" t="s">
        <v>19</v>
      </c>
      <c r="C9" s="15">
        <v>-516.89994899999999</v>
      </c>
      <c r="D9" s="15">
        <v>-516.900438259</v>
      </c>
      <c r="E9" s="15">
        <v>-516.90037563299995</v>
      </c>
      <c r="F9" s="15">
        <v>-516.90089789199999</v>
      </c>
      <c r="G9" s="15">
        <v>-516.90020699599995</v>
      </c>
      <c r="H9" s="15">
        <v>-516.90179381400003</v>
      </c>
      <c r="I9">
        <v>-516.90065275500001</v>
      </c>
      <c r="J9" s="10">
        <v>-516.90125123999997</v>
      </c>
      <c r="K9" s="15">
        <v>-516.90038072200002</v>
      </c>
      <c r="L9" s="15">
        <v>-516.89990206899995</v>
      </c>
      <c r="M9" s="15"/>
      <c r="N9" s="15"/>
    </row>
    <row r="10" spans="2:15">
      <c r="B10" s="15" t="s">
        <v>20</v>
      </c>
      <c r="C10" s="15">
        <v>-323.66470810599998</v>
      </c>
      <c r="D10" s="15">
        <v>-511.71427491700001</v>
      </c>
      <c r="E10" s="15">
        <v>-550.99374160499997</v>
      </c>
      <c r="F10" s="15">
        <v>-548.67237383899999</v>
      </c>
      <c r="G10" s="15">
        <v>-549.06443107500002</v>
      </c>
      <c r="H10" s="15">
        <v>-497.29469409299998</v>
      </c>
      <c r="I10">
        <v>-554.69643747999999</v>
      </c>
      <c r="J10" s="10">
        <v>-554.697473436</v>
      </c>
      <c r="K10" s="15">
        <v>-554.69751711799995</v>
      </c>
      <c r="L10" s="15">
        <v>-401.08428314000003</v>
      </c>
      <c r="M10" s="15"/>
      <c r="N10" s="15" t="s">
        <v>120</v>
      </c>
    </row>
    <row r="11" spans="2:15">
      <c r="B11" s="15" t="s">
        <v>21</v>
      </c>
      <c r="C11" s="15">
        <v>-840.56539096300003</v>
      </c>
      <c r="D11" s="15">
        <v>-1028.8139007100001</v>
      </c>
      <c r="E11">
        <v>-1068.03519562</v>
      </c>
      <c r="F11" s="15">
        <v>-1065.6015998800001</v>
      </c>
      <c r="G11" s="15">
        <v>-1065.89113621</v>
      </c>
      <c r="H11" s="15">
        <v>-1014.16406772</v>
      </c>
      <c r="I11">
        <v>-1071.6138658499999</v>
      </c>
      <c r="J11" s="10">
        <v>-1071.60520961</v>
      </c>
      <c r="K11" s="15">
        <v>-1071.59965332</v>
      </c>
      <c r="L11" s="15">
        <v>-917.98394179800005</v>
      </c>
      <c r="M11" s="15"/>
      <c r="N11" s="15" t="s">
        <v>21</v>
      </c>
    </row>
    <row r="12" spans="2:15">
      <c r="B12" s="15" t="s">
        <v>158</v>
      </c>
      <c r="C12" s="17">
        <f>(C11-C10-C9)*627.5095</f>
        <v>-0.46050223914160726</v>
      </c>
      <c r="D12" s="17">
        <f t="shared" ref="D12:L12" si="1">(D11-D10-D9)*627.5095</f>
        <v>-124.99206986662874</v>
      </c>
      <c r="E12" s="17">
        <f t="shared" si="1"/>
        <v>-88.528024949657919</v>
      </c>
      <c r="F12" s="17">
        <f t="shared" si="1"/>
        <v>-17.776182614989086</v>
      </c>
      <c r="G12" s="17">
        <f t="shared" si="1"/>
        <v>46.123116045150795</v>
      </c>
      <c r="H12" s="17">
        <f t="shared" si="1"/>
        <v>20.343975334249496</v>
      </c>
      <c r="I12" s="17">
        <f t="shared" si="1"/>
        <v>-10.526857780789149</v>
      </c>
      <c r="J12" s="17">
        <f t="shared" si="1"/>
        <v>-4.0693576918816028</v>
      </c>
      <c r="K12" s="17">
        <f t="shared" si="1"/>
        <v>-1.1015803770867023</v>
      </c>
      <c r="L12" s="17">
        <f t="shared" si="1"/>
        <v>0.15274271485965085</v>
      </c>
      <c r="M12" s="15"/>
      <c r="N12" s="15">
        <f>SUM(C12:L12)</f>
        <v>-180.83474142591487</v>
      </c>
      <c r="O12" s="24">
        <f>N12-N6</f>
        <v>-13.495494463609674</v>
      </c>
    </row>
    <row r="16" spans="2:15" ht="15" thickBot="1">
      <c r="B16" s="2" t="s">
        <v>63</v>
      </c>
      <c r="C16" s="3" t="s">
        <v>31</v>
      </c>
      <c r="D16" s="3" t="s">
        <v>52</v>
      </c>
      <c r="E16" s="3" t="s">
        <v>45</v>
      </c>
      <c r="F16" s="3" t="s">
        <v>35</v>
      </c>
      <c r="G16" s="3" t="s">
        <v>57</v>
      </c>
      <c r="H16" s="3" t="s">
        <v>58</v>
      </c>
      <c r="I16" s="3" t="s">
        <v>8</v>
      </c>
      <c r="J16" s="3" t="s">
        <v>9</v>
      </c>
      <c r="K16" s="3" t="s">
        <v>10</v>
      </c>
      <c r="L16" s="3" t="s">
        <v>15</v>
      </c>
      <c r="M16" s="1"/>
      <c r="N16" s="1"/>
    </row>
    <row r="17" spans="2:15">
      <c r="B17" s="1" t="s">
        <v>19</v>
      </c>
      <c r="C17" s="23">
        <v>-513.55513255922006</v>
      </c>
      <c r="D17" s="23">
        <v>-513.55584344781005</v>
      </c>
      <c r="E17" s="23">
        <v>-513.55773271349995</v>
      </c>
      <c r="F17" s="23">
        <v>-513.55904671156998</v>
      </c>
      <c r="G17" s="23">
        <v>-513.55553156380995</v>
      </c>
      <c r="H17" s="23">
        <v>-513.55937991059</v>
      </c>
      <c r="I17" s="23">
        <v>-553.30175825251001</v>
      </c>
      <c r="J17" s="23">
        <v>-513.55995951254999</v>
      </c>
      <c r="K17" s="23">
        <v>-513.55696201216006</v>
      </c>
      <c r="L17" s="23">
        <v>-513.55530667098003</v>
      </c>
      <c r="M17" s="1"/>
      <c r="N17" s="1"/>
    </row>
    <row r="18" spans="2:15">
      <c r="B18" s="1" t="s">
        <v>20</v>
      </c>
      <c r="C18" s="23">
        <v>-322.89047861467998</v>
      </c>
      <c r="D18" s="23">
        <v>-510.57291955856999</v>
      </c>
      <c r="E18" s="23">
        <v>-549.72475355109998</v>
      </c>
      <c r="F18" s="23">
        <v>-547.71900063238002</v>
      </c>
      <c r="G18" s="23">
        <v>-547.36287522160001</v>
      </c>
      <c r="H18" s="23">
        <v>-496.02225429437999</v>
      </c>
      <c r="I18" s="23">
        <v>-513.55858999517</v>
      </c>
      <c r="J18" s="23">
        <v>-553.30312381792999</v>
      </c>
      <c r="K18" s="23">
        <v>-553.30374607678004</v>
      </c>
      <c r="L18" s="23">
        <v>-400.09574319042002</v>
      </c>
      <c r="M18" s="1"/>
      <c r="N18" s="1" t="s">
        <v>119</v>
      </c>
    </row>
    <row r="19" spans="2:15">
      <c r="B19" s="1" t="s">
        <v>21</v>
      </c>
      <c r="C19" s="23">
        <v>-836.44650159109995</v>
      </c>
      <c r="D19" s="23">
        <v>-1024.0639096379</v>
      </c>
      <c r="E19" s="23">
        <v>-1063.2012074310001</v>
      </c>
      <c r="F19" s="23">
        <v>-1061.4535302495001</v>
      </c>
      <c r="G19" s="23">
        <v>-1060.920835855</v>
      </c>
      <c r="H19" s="23">
        <v>-1009.7823865076</v>
      </c>
      <c r="I19" s="23">
        <v>-1066.8682099332</v>
      </c>
      <c r="J19" s="23">
        <v>-1066.8709817650999</v>
      </c>
      <c r="K19" s="23">
        <v>-1066.8649211172999</v>
      </c>
      <c r="L19" s="23">
        <v>-913.65308406237</v>
      </c>
      <c r="M19" s="1"/>
      <c r="N19" s="1" t="s">
        <v>21</v>
      </c>
    </row>
    <row r="20" spans="2:15">
      <c r="B20" s="1" t="s">
        <v>158</v>
      </c>
      <c r="C20" s="7">
        <f>(C19-C18-C17)*627.5095</f>
        <v>-0.55874525190818425</v>
      </c>
      <c r="D20" s="7">
        <f t="shared" ref="D20" si="2">(D19-D18-D17)*627.5095</f>
        <v>40.696104828228222</v>
      </c>
      <c r="E20" s="7">
        <f>(E19-E18-E17)*627.5095</f>
        <v>51.003240232836077</v>
      </c>
      <c r="F20" s="7">
        <f>(F19-F18-F17)*627.5095</f>
        <v>-110.11719032028904</v>
      </c>
      <c r="G20" s="7">
        <f>(G19-G18-G17)*627.5095</f>
        <v>-1.5242642438820637</v>
      </c>
      <c r="H20" s="7">
        <f t="shared" ref="H20" si="3">(H19-H18-H17)*627.5095</f>
        <v>-125.97397704720485</v>
      </c>
      <c r="I20" s="7">
        <f t="shared" ref="I20" si="4">(I19-I18-I17)*627.5095</f>
        <v>-4.9332823497934868</v>
      </c>
      <c r="J20" s="7">
        <f>(J19-J17-J18)*627.5095</f>
        <v>-4.9563427591540572</v>
      </c>
      <c r="K20" s="7">
        <f t="shared" ref="K20" si="5">(K19-K18-K17)*627.5095</f>
        <v>-2.643715319543833</v>
      </c>
      <c r="L20" s="7">
        <f>(L19-L18-L17)*627.5095</f>
        <v>-1.2764804335138924</v>
      </c>
      <c r="M20" s="7"/>
      <c r="N20" s="7">
        <f>SUM(C20:L20)</f>
        <v>-160.28465266422515</v>
      </c>
    </row>
    <row r="22" spans="2:15" ht="15" thickBot="1">
      <c r="B22" s="2" t="s">
        <v>63</v>
      </c>
      <c r="C22" s="3" t="s">
        <v>31</v>
      </c>
      <c r="D22" s="3" t="s">
        <v>52</v>
      </c>
      <c r="E22" s="3" t="s">
        <v>45</v>
      </c>
      <c r="F22" s="3" t="s">
        <v>35</v>
      </c>
      <c r="G22" s="3" t="s">
        <v>57</v>
      </c>
      <c r="H22" s="3" t="s">
        <v>58</v>
      </c>
      <c r="I22" s="3" t="s">
        <v>8</v>
      </c>
      <c r="J22" s="3" t="s">
        <v>9</v>
      </c>
      <c r="K22" s="3" t="s">
        <v>10</v>
      </c>
      <c r="L22" s="3" t="s">
        <v>15</v>
      </c>
      <c r="M22" s="1"/>
      <c r="N22" s="1"/>
    </row>
    <row r="23" spans="2:15">
      <c r="B23" s="1" t="s">
        <v>19</v>
      </c>
      <c r="C23" s="1">
        <v>-514.82851070900006</v>
      </c>
      <c r="D23" s="1">
        <v>-514.82869715499999</v>
      </c>
      <c r="E23" s="1">
        <v>-514.82899167999994</v>
      </c>
      <c r="F23" s="1">
        <v>-514.82906603499998</v>
      </c>
      <c r="G23" s="1">
        <v>-514.82854635599995</v>
      </c>
      <c r="H23" s="1">
        <v>-514.82901162200005</v>
      </c>
      <c r="I23" s="1">
        <v>-514.82922821499994</v>
      </c>
      <c r="J23" s="1">
        <v>-514.82958798499999</v>
      </c>
      <c r="K23" s="1">
        <v>-514.82888848200002</v>
      </c>
      <c r="L23" s="1">
        <v>-514.82851382399997</v>
      </c>
      <c r="M23" s="1"/>
      <c r="N23" s="1"/>
    </row>
    <row r="24" spans="2:15">
      <c r="B24" s="1" t="s">
        <v>20</v>
      </c>
      <c r="C24" s="1">
        <v>-323.66287278599998</v>
      </c>
      <c r="D24" s="1">
        <v>-511.717903638</v>
      </c>
      <c r="E24" s="1">
        <v>-550.98735940100005</v>
      </c>
      <c r="F24" s="1">
        <v>-549.03604334500005</v>
      </c>
      <c r="G24" s="1">
        <v>-548.68005462600001</v>
      </c>
      <c r="H24" s="1">
        <v>-497.28435918000002</v>
      </c>
      <c r="I24" s="1">
        <v>-554.69651158600004</v>
      </c>
      <c r="J24" s="1">
        <v>-554.69744698399995</v>
      </c>
      <c r="K24" s="1">
        <v>-554.69724462800002</v>
      </c>
      <c r="L24" s="1">
        <v>-401.08426665500002</v>
      </c>
      <c r="M24" s="1"/>
      <c r="N24" s="1" t="s">
        <v>120</v>
      </c>
    </row>
    <row r="25" spans="2:15">
      <c r="B25" s="1" t="s">
        <v>21</v>
      </c>
      <c r="C25" s="1">
        <v>-838.49232140200002</v>
      </c>
      <c r="D25" s="1">
        <v>-1026.4828862700001</v>
      </c>
      <c r="E25" s="1">
        <v>-1065.73800609</v>
      </c>
      <c r="F25" s="1">
        <v>-1064.0474135500001</v>
      </c>
      <c r="G25" s="1">
        <v>-1063.51064961</v>
      </c>
      <c r="H25" s="1">
        <v>-1012.32459165</v>
      </c>
      <c r="I25" s="1">
        <v>-1069.5366249199999</v>
      </c>
      <c r="J25" s="1">
        <v>-1069.5357207899999</v>
      </c>
      <c r="K25" s="1">
        <v>-1069.52915416</v>
      </c>
      <c r="L25" s="1">
        <v>-915.914835896</v>
      </c>
      <c r="M25" s="1"/>
      <c r="N25" s="1" t="s">
        <v>21</v>
      </c>
    </row>
    <row r="26" spans="2:15">
      <c r="B26" s="1" t="s">
        <v>158</v>
      </c>
      <c r="C26" s="7">
        <f>(C25-C24-C23)*627.5095</f>
        <v>-0.58854555260365615</v>
      </c>
      <c r="D26" s="7">
        <f t="shared" ref="D26:L26" si="6">(D25-D24-D23)*627.5095</f>
        <v>39.9814684704249</v>
      </c>
      <c r="E26" s="7">
        <f t="shared" si="6"/>
        <v>49.162226129911033</v>
      </c>
      <c r="F26" s="7">
        <f t="shared" si="6"/>
        <v>-114.39759856465631</v>
      </c>
      <c r="G26" s="7">
        <f t="shared" si="6"/>
        <v>-1.2855335319731389</v>
      </c>
      <c r="H26" s="7">
        <f t="shared" si="6"/>
        <v>-132.54308871800916</v>
      </c>
      <c r="I26" s="7">
        <f t="shared" si="6"/>
        <v>-6.830515581073163</v>
      </c>
      <c r="J26" s="7">
        <f t="shared" si="6"/>
        <v>-5.4504351927818284</v>
      </c>
      <c r="K26" s="7">
        <f t="shared" si="6"/>
        <v>-1.8957375749221033</v>
      </c>
      <c r="L26" s="7">
        <f t="shared" si="6"/>
        <v>-1.289793693930988</v>
      </c>
      <c r="M26" s="7"/>
      <c r="N26" s="7">
        <f>SUM(C26:L26)</f>
        <v>-175.13755380961442</v>
      </c>
      <c r="O26" s="24">
        <f>N26-N20</f>
        <v>-14.852901145389268</v>
      </c>
    </row>
    <row r="28" spans="2:15" ht="15" thickBot="1">
      <c r="B28" s="25"/>
      <c r="C28" s="4" t="s">
        <v>121</v>
      </c>
      <c r="D28" s="4" t="s">
        <v>122</v>
      </c>
      <c r="E28" s="4" t="s">
        <v>123</v>
      </c>
      <c r="F28" s="4" t="s">
        <v>124</v>
      </c>
      <c r="G28" s="4" t="s">
        <v>125</v>
      </c>
      <c r="H28" s="4" t="s">
        <v>126</v>
      </c>
      <c r="I28" s="4" t="s">
        <v>127</v>
      </c>
      <c r="J28" s="4" t="s">
        <v>128</v>
      </c>
      <c r="K28" s="4" t="s">
        <v>129</v>
      </c>
      <c r="L28" s="4" t="s">
        <v>130</v>
      </c>
      <c r="M28" s="4" t="s">
        <v>21</v>
      </c>
    </row>
    <row r="29" spans="2:15">
      <c r="B29" s="1" t="s">
        <v>131</v>
      </c>
      <c r="C29" s="11">
        <f>C12</f>
        <v>-0.46050223914160726</v>
      </c>
      <c r="D29" s="11">
        <f t="shared" ref="D29:L29" si="7">D12</f>
        <v>-124.99206986662874</v>
      </c>
      <c r="E29" s="11">
        <f t="shared" si="7"/>
        <v>-88.528024949657919</v>
      </c>
      <c r="F29" s="11">
        <f t="shared" si="7"/>
        <v>-17.776182614989086</v>
      </c>
      <c r="G29" s="11">
        <f t="shared" si="7"/>
        <v>46.123116045150795</v>
      </c>
      <c r="H29" s="11">
        <f t="shared" si="7"/>
        <v>20.343975334249496</v>
      </c>
      <c r="I29" s="11">
        <f t="shared" si="7"/>
        <v>-10.526857780789149</v>
      </c>
      <c r="J29" s="11">
        <f t="shared" si="7"/>
        <v>-4.0693576918816028</v>
      </c>
      <c r="K29" s="11">
        <f t="shared" si="7"/>
        <v>-1.1015803770867023</v>
      </c>
      <c r="L29" s="11">
        <f t="shared" si="7"/>
        <v>0.15274271485965085</v>
      </c>
      <c r="M29" s="10">
        <v>-180.95</v>
      </c>
    </row>
    <row r="30" spans="2:15">
      <c r="B30" s="1" t="s">
        <v>132</v>
      </c>
      <c r="C30" s="11">
        <f>C6</f>
        <v>-0.66133289589459421</v>
      </c>
      <c r="D30" s="11">
        <f t="shared" ref="D30:L30" si="8">D6</f>
        <v>-119.98941432723795</v>
      </c>
      <c r="E30" s="11">
        <f t="shared" si="8"/>
        <v>-85.272229101416869</v>
      </c>
      <c r="F30" s="11">
        <f t="shared" si="8"/>
        <v>-15.466219053589748</v>
      </c>
      <c r="G30" s="11">
        <f t="shared" si="8"/>
        <v>45.333435550195851</v>
      </c>
      <c r="H30" s="11">
        <f t="shared" si="8"/>
        <v>23.4074711221234</v>
      </c>
      <c r="I30" s="11">
        <f t="shared" si="8"/>
        <v>-8.9597036705779338</v>
      </c>
      <c r="J30" s="11">
        <f t="shared" si="8"/>
        <v>-3.7486668409097832</v>
      </c>
      <c r="K30" s="11">
        <f t="shared" si="8"/>
        <v>-1.8195875024963368</v>
      </c>
      <c r="L30" s="11">
        <f t="shared" si="8"/>
        <v>-0.16300024250122636</v>
      </c>
      <c r="M30" s="10">
        <v>-167.34</v>
      </c>
    </row>
    <row r="31" spans="2:15">
      <c r="B31" s="1"/>
      <c r="C31" s="11"/>
      <c r="D31" s="11"/>
      <c r="E31" s="11"/>
      <c r="F31" s="11"/>
      <c r="G31" s="11"/>
      <c r="H31" s="11"/>
      <c r="I31" s="11"/>
      <c r="J31" s="11"/>
      <c r="K31" s="11"/>
      <c r="L31" s="11"/>
    </row>
    <row r="32" spans="2:15">
      <c r="B32" s="26" t="s">
        <v>133</v>
      </c>
      <c r="C32" s="27">
        <f>C30-C29</f>
        <v>-0.20083065675298695</v>
      </c>
      <c r="D32" s="27">
        <f t="shared" ref="D32:M32" si="9">D30-D29</f>
        <v>5.002655539390787</v>
      </c>
      <c r="E32" s="27">
        <f t="shared" si="9"/>
        <v>3.2557958482410498</v>
      </c>
      <c r="F32" s="27">
        <f t="shared" si="9"/>
        <v>2.3099635613993375</v>
      </c>
      <c r="G32" s="27">
        <f t="shared" si="9"/>
        <v>-0.78968049495494341</v>
      </c>
      <c r="H32" s="27">
        <f t="shared" si="9"/>
        <v>3.0634957878739044</v>
      </c>
      <c r="I32" s="27">
        <f t="shared" si="9"/>
        <v>1.5671541102112148</v>
      </c>
      <c r="J32" s="27">
        <f t="shared" si="9"/>
        <v>0.3206908509718196</v>
      </c>
      <c r="K32" s="27">
        <f t="shared" si="9"/>
        <v>-0.71800712540963452</v>
      </c>
      <c r="L32" s="27">
        <f t="shared" si="9"/>
        <v>-0.31574295736087721</v>
      </c>
      <c r="M32" s="11">
        <f t="shared" si="9"/>
        <v>13.609999999999985</v>
      </c>
    </row>
    <row r="33" spans="2:13">
      <c r="B33" s="26" t="s">
        <v>134</v>
      </c>
      <c r="C33" s="28"/>
      <c r="D33" s="28"/>
      <c r="E33" s="28"/>
      <c r="F33" s="28"/>
      <c r="G33" s="28"/>
      <c r="H33" s="28"/>
      <c r="I33" s="28"/>
      <c r="J33" s="28"/>
      <c r="K33" s="28"/>
      <c r="L33" s="27">
        <f>AVERAGE(C32:L32)</f>
        <v>1.349549446360967</v>
      </c>
      <c r="M33" s="10"/>
    </row>
    <row r="34" spans="2:13">
      <c r="C34" s="10"/>
      <c r="D34" s="10"/>
      <c r="E34" s="10"/>
      <c r="F34" s="10"/>
      <c r="G34" s="10"/>
      <c r="H34" s="10"/>
      <c r="I34" s="10"/>
      <c r="J34" s="10"/>
      <c r="K34" s="10"/>
      <c r="L34" s="10"/>
      <c r="M34" s="10"/>
    </row>
    <row r="35" spans="2:13">
      <c r="B35" s="1" t="s">
        <v>135</v>
      </c>
      <c r="C35" s="11">
        <f t="shared" ref="C35:L35" si="10">C26</f>
        <v>-0.58854555260365615</v>
      </c>
      <c r="D35" s="11">
        <f t="shared" si="10"/>
        <v>39.9814684704249</v>
      </c>
      <c r="E35" s="11">
        <f t="shared" si="10"/>
        <v>49.162226129911033</v>
      </c>
      <c r="F35" s="11">
        <f t="shared" si="10"/>
        <v>-114.39759856465631</v>
      </c>
      <c r="G35" s="11">
        <f t="shared" si="10"/>
        <v>-1.2855335319731389</v>
      </c>
      <c r="H35" s="11">
        <f t="shared" si="10"/>
        <v>-132.54308871800916</v>
      </c>
      <c r="I35" s="11">
        <f t="shared" si="10"/>
        <v>-6.830515581073163</v>
      </c>
      <c r="J35" s="11">
        <f t="shared" si="10"/>
        <v>-5.4504351927818284</v>
      </c>
      <c r="K35" s="11">
        <f t="shared" si="10"/>
        <v>-1.8957375749221033</v>
      </c>
      <c r="L35" s="11">
        <f t="shared" si="10"/>
        <v>-1.289793693930988</v>
      </c>
      <c r="M35" s="10">
        <v>-175.25</v>
      </c>
    </row>
    <row r="36" spans="2:13">
      <c r="B36" s="1" t="s">
        <v>136</v>
      </c>
      <c r="C36" s="11">
        <f t="shared" ref="C36:L36" si="11">C20</f>
        <v>-0.55874525190818425</v>
      </c>
      <c r="D36" s="11">
        <f t="shared" si="11"/>
        <v>40.696104828228222</v>
      </c>
      <c r="E36" s="11">
        <f t="shared" si="11"/>
        <v>51.003240232836077</v>
      </c>
      <c r="F36" s="11">
        <f t="shared" si="11"/>
        <v>-110.11719032028904</v>
      </c>
      <c r="G36" s="11">
        <f t="shared" si="11"/>
        <v>-1.5242642438820637</v>
      </c>
      <c r="H36" s="11">
        <f t="shared" si="11"/>
        <v>-125.97397704720485</v>
      </c>
      <c r="I36" s="11">
        <f t="shared" si="11"/>
        <v>-4.9332823497934868</v>
      </c>
      <c r="J36" s="11">
        <f t="shared" si="11"/>
        <v>-4.9563427591540572</v>
      </c>
      <c r="K36" s="11">
        <f t="shared" si="11"/>
        <v>-2.643715319543833</v>
      </c>
      <c r="L36" s="11">
        <f t="shared" si="11"/>
        <v>-1.2764804335138924</v>
      </c>
      <c r="M36" s="10">
        <v>-160.28</v>
      </c>
    </row>
    <row r="37" spans="2:13">
      <c r="B37" s="1"/>
      <c r="C37" s="11"/>
      <c r="D37" s="11"/>
      <c r="E37" s="11"/>
      <c r="F37" s="11"/>
      <c r="G37" s="11"/>
      <c r="H37" s="11"/>
      <c r="I37" s="11"/>
      <c r="J37" s="11"/>
      <c r="K37" s="11"/>
      <c r="L37" s="11"/>
      <c r="M37" s="10"/>
    </row>
    <row r="38" spans="2:13">
      <c r="B38" s="26" t="s">
        <v>133</v>
      </c>
      <c r="C38" s="27">
        <f>C36-C35</f>
        <v>2.9800300695471904E-2</v>
      </c>
      <c r="D38" s="27">
        <f t="shared" ref="D38:M38" si="12">D36-D35</f>
        <v>0.71463635780332169</v>
      </c>
      <c r="E38" s="27">
        <f t="shared" si="12"/>
        <v>1.841014102925044</v>
      </c>
      <c r="F38" s="27">
        <f t="shared" si="12"/>
        <v>4.2804082443672655</v>
      </c>
      <c r="G38" s="27">
        <f t="shared" si="12"/>
        <v>-0.23873071190892481</v>
      </c>
      <c r="H38" s="27">
        <f t="shared" si="12"/>
        <v>6.569111670804304</v>
      </c>
      <c r="I38" s="27">
        <f t="shared" si="12"/>
        <v>1.8972332312796762</v>
      </c>
      <c r="J38" s="27">
        <f t="shared" si="12"/>
        <v>0.49409243362777122</v>
      </c>
      <c r="K38" s="27">
        <f t="shared" si="12"/>
        <v>-0.74797774462172972</v>
      </c>
      <c r="L38" s="27">
        <f t="shared" si="12"/>
        <v>1.3313260417095574E-2</v>
      </c>
      <c r="M38" s="11">
        <f t="shared" si="12"/>
        <v>14.969999999999999</v>
      </c>
    </row>
    <row r="39" spans="2:13">
      <c r="B39" s="26" t="s">
        <v>134</v>
      </c>
      <c r="C39" s="28"/>
      <c r="D39" s="28"/>
      <c r="E39" s="28"/>
      <c r="F39" s="28"/>
      <c r="G39" s="28"/>
      <c r="H39" s="28"/>
      <c r="I39" s="28"/>
      <c r="J39" s="28"/>
      <c r="K39" s="28"/>
      <c r="L39" s="27">
        <f>AVERAGE(C38:L38)</f>
        <v>1.4852901145389295</v>
      </c>
      <c r="M39"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Equations</vt:lpstr>
      <vt:lpstr>NAPQI-PCM+desolvation</vt:lpstr>
      <vt:lpstr>Dopamine</vt:lpstr>
      <vt:lpstr>L-Dopa</vt:lpstr>
      <vt:lpstr>Substrates</vt:lpstr>
      <vt:lpstr>MP2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Harle</dc:creator>
  <cp:keywords/>
  <dc:description/>
  <cp:lastModifiedBy>Mauricio Cafiero</cp:lastModifiedBy>
  <cp:revision/>
  <dcterms:created xsi:type="dcterms:W3CDTF">2022-07-01T11:23:31Z</dcterms:created>
  <dcterms:modified xsi:type="dcterms:W3CDTF">2023-03-13T11:44:56Z</dcterms:modified>
  <cp:category/>
  <cp:contentStatus/>
</cp:coreProperties>
</file>